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80" windowWidth="17115" windowHeight="9855" activeTab="6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45621"/>
</workbook>
</file>

<file path=xl/calcChain.xml><?xml version="1.0" encoding="utf-8"?>
<calcChain xmlns="http://schemas.openxmlformats.org/spreadsheetml/2006/main">
  <c r="Q11" i="12" l="1"/>
  <c r="R11" i="12" s="1"/>
  <c r="N11" i="12"/>
  <c r="K11" i="12"/>
  <c r="H11" i="12"/>
  <c r="E11" i="12"/>
  <c r="B11" i="12"/>
  <c r="R10" i="12"/>
  <c r="Q10" i="12"/>
  <c r="N10" i="12"/>
  <c r="K10" i="12"/>
  <c r="H10" i="12"/>
  <c r="E10" i="12"/>
  <c r="B10" i="12"/>
  <c r="Q9" i="12"/>
  <c r="R9" i="12" s="1"/>
  <c r="N9" i="12"/>
  <c r="K9" i="12"/>
  <c r="H9" i="12"/>
  <c r="E9" i="12"/>
  <c r="B9" i="12"/>
  <c r="Q8" i="12"/>
  <c r="R8" i="12" s="1"/>
  <c r="N8" i="12"/>
  <c r="K8" i="12"/>
  <c r="H8" i="12"/>
  <c r="E8" i="12"/>
  <c r="B8" i="12"/>
  <c r="E1" i="12"/>
  <c r="B6" i="7" l="1"/>
  <c r="C6" i="7"/>
  <c r="D6" i="7"/>
  <c r="F6" i="7"/>
  <c r="G6" i="7"/>
  <c r="H6" i="7"/>
  <c r="J6" i="7"/>
  <c r="B7" i="7"/>
  <c r="C7" i="7"/>
  <c r="D7" i="7"/>
  <c r="F7" i="7"/>
  <c r="G7" i="7"/>
  <c r="H7" i="7"/>
  <c r="J7" i="7"/>
  <c r="B8" i="7"/>
  <c r="C8" i="7"/>
  <c r="D8" i="7"/>
  <c r="F8" i="7"/>
  <c r="G8" i="7"/>
  <c r="H8" i="7"/>
  <c r="J8" i="7"/>
  <c r="A6" i="7"/>
  <c r="A7" i="7"/>
  <c r="A8" i="7"/>
  <c r="D6" i="6"/>
  <c r="D7" i="6"/>
  <c r="D8" i="6"/>
  <c r="D5" i="6"/>
  <c r="C6" i="1" l="1"/>
  <c r="D6" i="1"/>
  <c r="F6" i="1"/>
  <c r="G6" i="1"/>
  <c r="H6" i="1"/>
  <c r="C7" i="1"/>
  <c r="D7" i="1"/>
  <c r="F7" i="1"/>
  <c r="G7" i="1"/>
  <c r="H7" i="1"/>
  <c r="C8" i="1"/>
  <c r="D8" i="1"/>
  <c r="F8" i="1"/>
  <c r="G8" i="1"/>
  <c r="H8" i="1"/>
  <c r="B6" i="1"/>
  <c r="B7" i="1"/>
  <c r="B8" i="1"/>
  <c r="A6" i="1"/>
  <c r="A7" i="1"/>
  <c r="A8" i="1"/>
  <c r="C6" i="6"/>
  <c r="C7" i="6"/>
  <c r="C8" i="6"/>
  <c r="B6" i="6"/>
  <c r="B7" i="6"/>
  <c r="B8" i="6"/>
  <c r="A6" i="6"/>
  <c r="A7" i="6"/>
  <c r="A8" i="6"/>
  <c r="B5" i="6"/>
  <c r="B4" i="6"/>
  <c r="J5" i="4"/>
  <c r="J6" i="4"/>
  <c r="J7" i="4"/>
  <c r="J4" i="4"/>
  <c r="H5" i="1" s="1"/>
  <c r="H4" i="1"/>
  <c r="G4" i="1"/>
  <c r="F4" i="1"/>
  <c r="E4" i="1"/>
  <c r="D4" i="1"/>
  <c r="C4" i="1"/>
  <c r="G5" i="1"/>
  <c r="F5" i="1"/>
  <c r="D5" i="1"/>
  <c r="C5" i="1"/>
  <c r="B4" i="1"/>
  <c r="B5" i="1"/>
  <c r="I7" i="9"/>
  <c r="H7" i="9"/>
  <c r="G7" i="9"/>
  <c r="F7" i="9"/>
  <c r="E7" i="9"/>
  <c r="A7" i="9"/>
  <c r="I6" i="9"/>
  <c r="H6" i="9"/>
  <c r="G6" i="9"/>
  <c r="F6" i="9"/>
  <c r="E6" i="9"/>
  <c r="A6" i="9"/>
  <c r="I5" i="9"/>
  <c r="H5" i="9"/>
  <c r="G5" i="9"/>
  <c r="F5" i="9"/>
  <c r="E5" i="9"/>
  <c r="A5" i="9"/>
  <c r="I4" i="9"/>
  <c r="H4" i="9"/>
  <c r="G4" i="9"/>
  <c r="F4" i="9"/>
  <c r="E4" i="9"/>
  <c r="A4" i="9"/>
  <c r="J7" i="9" l="1"/>
  <c r="E8" i="1" s="1"/>
  <c r="E8" i="7" s="1"/>
  <c r="I8" i="7" s="1"/>
  <c r="K8" i="7" s="1"/>
  <c r="J5" i="9"/>
  <c r="E6" i="1" s="1"/>
  <c r="I8" i="1"/>
  <c r="J4" i="9"/>
  <c r="E5" i="1" s="1"/>
  <c r="I5" i="1" s="1"/>
  <c r="J6" i="9"/>
  <c r="E7" i="1" s="1"/>
  <c r="E7" i="7" s="1"/>
  <c r="I7" i="7" s="1"/>
  <c r="K7" i="7" s="1"/>
  <c r="I7" i="1"/>
  <c r="I7" i="4"/>
  <c r="H7" i="4"/>
  <c r="G7" i="4"/>
  <c r="F7" i="4"/>
  <c r="E7" i="4"/>
  <c r="A7" i="4"/>
  <c r="I6" i="4"/>
  <c r="H6" i="4"/>
  <c r="G6" i="4"/>
  <c r="F6" i="4"/>
  <c r="E6" i="4"/>
  <c r="A6" i="4"/>
  <c r="I5" i="4"/>
  <c r="H5" i="4"/>
  <c r="G5" i="4"/>
  <c r="F5" i="4"/>
  <c r="E5" i="4"/>
  <c r="A5" i="4"/>
  <c r="I4" i="4"/>
  <c r="H4" i="4"/>
  <c r="G4" i="4"/>
  <c r="F4" i="4"/>
  <c r="E4" i="4"/>
  <c r="A4" i="4"/>
  <c r="E6" i="7" l="1"/>
  <c r="I6" i="7" s="1"/>
  <c r="K6" i="7" s="1"/>
  <c r="I6" i="1"/>
  <c r="J6" i="1" s="1"/>
  <c r="J8" i="1"/>
  <c r="J7" i="1"/>
  <c r="I7" i="11"/>
  <c r="H7" i="11"/>
  <c r="G7" i="11"/>
  <c r="F7" i="11"/>
  <c r="E7" i="11"/>
  <c r="J7" i="11" s="1"/>
  <c r="A7" i="11"/>
  <c r="I6" i="11"/>
  <c r="H6" i="11"/>
  <c r="G6" i="11"/>
  <c r="F6" i="11"/>
  <c r="E6" i="11"/>
  <c r="J6" i="11" s="1"/>
  <c r="A6" i="11"/>
  <c r="I5" i="11"/>
  <c r="H5" i="11"/>
  <c r="G5" i="11"/>
  <c r="F5" i="11"/>
  <c r="J5" i="11" s="1"/>
  <c r="E5" i="11"/>
  <c r="A5" i="11"/>
  <c r="I4" i="11"/>
  <c r="H4" i="11"/>
  <c r="G4" i="11"/>
  <c r="F4" i="11"/>
  <c r="E4" i="11"/>
  <c r="J4" i="11" s="1"/>
  <c r="A4" i="11"/>
  <c r="J5" i="1" l="1"/>
  <c r="I7" i="10"/>
  <c r="H7" i="10"/>
  <c r="G7" i="10"/>
  <c r="F7" i="10"/>
  <c r="J7" i="10" s="1"/>
  <c r="E7" i="10"/>
  <c r="A7" i="10"/>
  <c r="I6" i="10"/>
  <c r="H6" i="10"/>
  <c r="G6" i="10"/>
  <c r="F6" i="10"/>
  <c r="E6" i="10"/>
  <c r="J6" i="10" s="1"/>
  <c r="A6" i="10"/>
  <c r="I5" i="10"/>
  <c r="H5" i="10"/>
  <c r="G5" i="10"/>
  <c r="F5" i="10"/>
  <c r="E5" i="10"/>
  <c r="J5" i="10" s="1"/>
  <c r="A5" i="10"/>
  <c r="J4" i="10"/>
  <c r="I4" i="10"/>
  <c r="H4" i="10"/>
  <c r="G4" i="10"/>
  <c r="F4" i="10"/>
  <c r="E4" i="10"/>
  <c r="A4" i="10"/>
  <c r="I7" i="5" l="1"/>
  <c r="H7" i="5"/>
  <c r="G7" i="5"/>
  <c r="F7" i="5"/>
  <c r="J7" i="5" s="1"/>
  <c r="E7" i="5"/>
  <c r="A7" i="5"/>
  <c r="I6" i="5"/>
  <c r="H6" i="5"/>
  <c r="G6" i="5"/>
  <c r="F6" i="5"/>
  <c r="E6" i="5"/>
  <c r="J6" i="5" s="1"/>
  <c r="A6" i="5"/>
  <c r="I5" i="5"/>
  <c r="H5" i="5"/>
  <c r="G5" i="5"/>
  <c r="F5" i="5"/>
  <c r="E5" i="5"/>
  <c r="J5" i="5" s="1"/>
  <c r="A5" i="5"/>
  <c r="I4" i="5"/>
  <c r="H4" i="5"/>
  <c r="G4" i="5"/>
  <c r="F4" i="5"/>
  <c r="J4" i="5" s="1"/>
  <c r="E4" i="5"/>
  <c r="A4" i="5"/>
  <c r="I7" i="3" l="1"/>
  <c r="H7" i="3"/>
  <c r="G7" i="3"/>
  <c r="F7" i="3"/>
  <c r="E7" i="3"/>
  <c r="J7" i="3" s="1"/>
  <c r="A7" i="3"/>
  <c r="I6" i="3"/>
  <c r="H6" i="3"/>
  <c r="G6" i="3"/>
  <c r="F6" i="3"/>
  <c r="J6" i="3" s="1"/>
  <c r="E6" i="3"/>
  <c r="A6" i="3"/>
  <c r="I5" i="3"/>
  <c r="H5" i="3"/>
  <c r="G5" i="3"/>
  <c r="F5" i="3"/>
  <c r="E5" i="3"/>
  <c r="J5" i="3" s="1"/>
  <c r="A5" i="3"/>
  <c r="I4" i="3"/>
  <c r="H4" i="3"/>
  <c r="G4" i="3"/>
  <c r="F4" i="3"/>
  <c r="E4" i="3"/>
  <c r="J4" i="3" s="1"/>
  <c r="A4" i="3"/>
  <c r="I7" i="2" l="1"/>
  <c r="H7" i="2"/>
  <c r="G7" i="2"/>
  <c r="F7" i="2"/>
  <c r="E7" i="2"/>
  <c r="J7" i="2" s="1"/>
  <c r="A7" i="2"/>
  <c r="I6" i="2"/>
  <c r="H6" i="2"/>
  <c r="G6" i="2"/>
  <c r="F6" i="2"/>
  <c r="E6" i="2"/>
  <c r="J6" i="2" s="1"/>
  <c r="A6" i="2"/>
  <c r="I5" i="2"/>
  <c r="H5" i="2"/>
  <c r="G5" i="2"/>
  <c r="F5" i="2"/>
  <c r="J5" i="2" s="1"/>
  <c r="E5" i="2"/>
  <c r="A5" i="2"/>
  <c r="I4" i="2"/>
  <c r="H4" i="2"/>
  <c r="G4" i="2"/>
  <c r="F4" i="2"/>
  <c r="E4" i="2"/>
  <c r="J4" i="2" s="1"/>
  <c r="A4" i="2"/>
  <c r="A2" i="7" l="1"/>
  <c r="H4" i="7" l="1"/>
  <c r="C4" i="7"/>
  <c r="D4" i="7"/>
  <c r="E4" i="7"/>
  <c r="F4" i="7"/>
  <c r="G4" i="7"/>
  <c r="B4" i="7"/>
  <c r="G5" i="7" l="1"/>
  <c r="F5" i="7" l="1"/>
  <c r="E5" i="7" l="1"/>
  <c r="C5" i="6" l="1"/>
  <c r="J5" i="7" s="1"/>
  <c r="A5" i="7"/>
  <c r="A5" i="6"/>
  <c r="H5" i="7" l="1"/>
  <c r="D5" i="7"/>
  <c r="C5" i="7"/>
  <c r="B5" i="7"/>
  <c r="A5" i="1"/>
  <c r="I5" i="7" l="1"/>
  <c r="K5" i="7" s="1"/>
  <c r="L5" i="7" l="1"/>
  <c r="L8" i="7"/>
  <c r="L7" i="7"/>
  <c r="L6" i="7"/>
</calcChain>
</file>

<file path=xl/sharedStrings.xml><?xml version="1.0" encoding="utf-8"?>
<sst xmlns="http://schemas.openxmlformats.org/spreadsheetml/2006/main" count="119" uniqueCount="47">
  <si>
    <t xml:space="preserve">RESPONDENT SUMMARY </t>
  </si>
  <si>
    <t>Company/Vendor Name</t>
  </si>
  <si>
    <t>Average Technical Score</t>
  </si>
  <si>
    <t>Total Score</t>
  </si>
  <si>
    <t>Ranking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</si>
  <si>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</si>
  <si>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</si>
  <si>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</si>
  <si>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</si>
  <si>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</si>
  <si>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</si>
  <si>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</si>
  <si>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</si>
  <si>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</si>
  <si>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</si>
  <si>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5</t>
  </si>
  <si>
    <t>RFO730-16050 Student Class Schedule Building Solution</t>
  </si>
  <si>
    <t>RESPONDENT EVALUATION MATRIX</t>
  </si>
  <si>
    <t>Evaluator Name:</t>
  </si>
  <si>
    <t>Name</t>
  </si>
  <si>
    <t xml:space="preserve">Criteria 1 </t>
  </si>
  <si>
    <t xml:space="preserve">Respondent’s ability to provide all requested services. </t>
  </si>
  <si>
    <r>
      <rPr>
        <b/>
        <sz val="10"/>
        <rFont val="Calibri"/>
        <family val="2"/>
        <scheme val="minor"/>
      </rPr>
      <t xml:space="preserve">Compatibility with PeopleSoft Campus Solutions                                                            </t>
    </r>
    <r>
      <rPr>
        <b/>
        <i/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*Demonstrated track record of product/service upgrades to maintain compatibility with future PeopleSoft Campus Solutions versions and upgrades.</t>
    </r>
    <r>
      <rPr>
        <b/>
        <i/>
        <sz val="10"/>
        <rFont val="Calibri"/>
        <family val="2"/>
        <scheme val="minor"/>
      </rPr>
      <t xml:space="preserve">
</t>
    </r>
  </si>
  <si>
    <r>
      <t xml:space="preserve">Proposed operational and transition plan with schedule. </t>
    </r>
    <r>
      <rPr>
        <i/>
        <sz val="10"/>
        <rFont val="Calibri"/>
        <family val="2"/>
        <scheme val="minor"/>
      </rPr>
      <t>*Implementation timeline and anticipated University IT resources required for implementation.
*Respondent-provided implementation tools.</t>
    </r>
    <r>
      <rPr>
        <sz val="10"/>
        <rFont val="Calibri"/>
        <family val="2"/>
        <scheme val="minor"/>
      </rPr>
      <t xml:space="preserve">
</t>
    </r>
  </si>
  <si>
    <r>
      <t xml:space="preserve">Demonstrated ability of the Respondent to fulfill current and predicted University
needs:
</t>
    </r>
    <r>
      <rPr>
        <i/>
        <sz val="10"/>
        <rFont val="Calibri"/>
        <family val="2"/>
        <scheme val="minor"/>
      </rPr>
      <t>*Respondent’s experience performing the requested services in other higher. *Education organizations. (Respondent should provide a client list including contact information and “client since” dates.)</t>
    </r>
    <r>
      <rPr>
        <b/>
        <sz val="10"/>
        <rFont val="Calibri"/>
        <family val="2"/>
        <scheme val="minor"/>
      </rPr>
      <t xml:space="preserve">
</t>
    </r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</si>
  <si>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</si>
  <si>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</si>
  <si>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</si>
  <si>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</si>
  <si>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</si>
  <si>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</si>
  <si>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</si>
  <si>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</si>
  <si>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</si>
  <si>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</si>
  <si>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</si>
  <si>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</si>
  <si>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</si>
  <si>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</si>
  <si>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Cost of services. ( Do not evaluate criteria 1. Only Evaluator 7 will evaluate criteria 1.</t>
  </si>
  <si>
    <t>Evaluator 3</t>
  </si>
  <si>
    <t>Evaluator 7</t>
  </si>
  <si>
    <t>Evaluator 6</t>
  </si>
  <si>
    <t>Evaluator 5</t>
  </si>
  <si>
    <t>Evaluator 4</t>
  </si>
  <si>
    <t>Evaluator 2</t>
  </si>
  <si>
    <t>Evaluator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</si>
</sst>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2"/>
      <name val="Arial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8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4" borderId="7" applyNumberFormat="0" applyFont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8" applyNumberFormat="0" applyAlignment="0" applyProtection="0"/>
    <xf numFmtId="0" fontId="19" fillId="24" borderId="9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8" applyNumberFormat="0" applyAlignment="0" applyProtection="0"/>
    <xf numFmtId="0" fontId="26" fillId="0" borderId="13" applyNumberFormat="0" applyFill="0" applyAlignment="0" applyProtection="0"/>
    <xf numFmtId="0" fontId="27" fillId="25" borderId="0" applyNumberFormat="0" applyBorder="0" applyAlignment="0" applyProtection="0"/>
    <xf numFmtId="0" fontId="14" fillId="4" borderId="7" applyNumberFormat="0" applyFont="0" applyAlignment="0" applyProtection="0"/>
    <xf numFmtId="0" fontId="28" fillId="23" borderId="14" applyNumberFormat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8" applyNumberFormat="0" applyAlignment="0" applyProtection="0"/>
    <xf numFmtId="0" fontId="19" fillId="24" borderId="9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8" applyNumberFormat="0" applyAlignment="0" applyProtection="0"/>
    <xf numFmtId="0" fontId="26" fillId="0" borderId="13" applyNumberFormat="0" applyFill="0" applyAlignment="0" applyProtection="0"/>
    <xf numFmtId="0" fontId="27" fillId="25" borderId="0" applyNumberFormat="0" applyBorder="0" applyAlignment="0" applyProtection="0"/>
    <xf numFmtId="0" fontId="28" fillId="23" borderId="14" applyNumberFormat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4" borderId="7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12" fillId="0" borderId="0" xfId="0" applyFont="1"/>
    <xf numFmtId="0" fontId="12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4" fontId="12" fillId="0" borderId="5" xfId="0" applyNumberFormat="1" applyFont="1" applyBorder="1"/>
    <xf numFmtId="0" fontId="12" fillId="3" borderId="6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0" fillId="0" borderId="0" xfId="0"/>
    <xf numFmtId="0" fontId="32" fillId="0" borderId="2" xfId="0" applyFont="1" applyBorder="1" applyAlignment="1">
      <alignment horizontal="center" vertical="center" wrapText="1"/>
    </xf>
    <xf numFmtId="4" fontId="33" fillId="0" borderId="5" xfId="0" applyNumberFormat="1" applyFont="1" applyBorder="1"/>
    <xf numFmtId="0" fontId="11" fillId="2" borderId="0" xfId="0" applyFont="1" applyFill="1" applyBorder="1" applyAlignment="1">
      <alignment horizontal="center" vertical="center" wrapText="1"/>
    </xf>
    <xf numFmtId="0" fontId="35" fillId="0" borderId="16" xfId="4" applyFont="1" applyBorder="1" applyAlignment="1">
      <alignment horizontal="center"/>
    </xf>
    <xf numFmtId="0" fontId="34" fillId="3" borderId="16" xfId="4" applyFont="1" applyFill="1" applyBorder="1" applyAlignment="1">
      <alignment horizontal="center"/>
    </xf>
    <xf numFmtId="0" fontId="36" fillId="0" borderId="0" xfId="0" applyFont="1"/>
    <xf numFmtId="0" fontId="36" fillId="3" borderId="0" xfId="0" applyFont="1" applyFill="1"/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0" borderId="0" xfId="0" applyFont="1" applyAlignment="1"/>
    <xf numFmtId="0" fontId="37" fillId="0" borderId="0" xfId="0" applyFont="1"/>
    <xf numFmtId="0" fontId="38" fillId="0" borderId="0" xfId="0" applyFont="1"/>
    <xf numFmtId="0" fontId="40" fillId="0" borderId="0" xfId="97" applyFont="1"/>
    <xf numFmtId="0" fontId="34" fillId="3" borderId="21" xfId="97" applyFont="1" applyFill="1" applyBorder="1" applyAlignment="1">
      <alignment horizontal="center" vertical="center"/>
    </xf>
    <xf numFmtId="0" fontId="34" fillId="0" borderId="0" xfId="97" applyFont="1" applyAlignment="1">
      <alignment horizontal="center"/>
    </xf>
    <xf numFmtId="0" fontId="35" fillId="27" borderId="22" xfId="97" applyFont="1" applyFill="1" applyBorder="1" applyAlignment="1">
      <alignment horizontal="center"/>
    </xf>
    <xf numFmtId="0" fontId="35" fillId="0" borderId="23" xfId="97" applyFont="1" applyFill="1" applyBorder="1" applyAlignment="1">
      <alignment horizontal="center"/>
    </xf>
    <xf numFmtId="0" fontId="35" fillId="28" borderId="24" xfId="97" applyFont="1" applyFill="1" applyBorder="1" applyAlignment="1">
      <alignment horizontal="center"/>
    </xf>
    <xf numFmtId="0" fontId="34" fillId="27" borderId="22" xfId="97" applyFont="1" applyFill="1" applyBorder="1" applyAlignment="1">
      <alignment horizontal="center"/>
    </xf>
    <xf numFmtId="0" fontId="34" fillId="0" borderId="23" xfId="97" applyFont="1" applyFill="1" applyBorder="1" applyAlignment="1">
      <alignment horizontal="center"/>
    </xf>
    <xf numFmtId="0" fontId="34" fillId="28" borderId="24" xfId="97" applyFont="1" applyFill="1" applyBorder="1" applyAlignment="1">
      <alignment horizontal="center"/>
    </xf>
    <xf numFmtId="0" fontId="40" fillId="0" borderId="25" xfId="97" applyFont="1" applyBorder="1" applyAlignment="1">
      <alignment horizontal="center"/>
    </xf>
    <xf numFmtId="0" fontId="13" fillId="0" borderId="26" xfId="88" applyFont="1" applyFill="1" applyBorder="1" applyAlignment="1">
      <alignment horizontal="center"/>
    </xf>
    <xf numFmtId="0" fontId="36" fillId="27" borderId="27" xfId="97" applyFont="1" applyFill="1" applyBorder="1" applyAlignment="1">
      <alignment horizontal="center"/>
    </xf>
    <xf numFmtId="0" fontId="36" fillId="0" borderId="28" xfId="97" applyFont="1" applyFill="1" applyBorder="1" applyAlignment="1">
      <alignment horizontal="center"/>
    </xf>
    <xf numFmtId="0" fontId="36" fillId="28" borderId="6" xfId="97" applyFont="1" applyFill="1" applyBorder="1" applyAlignment="1">
      <alignment horizontal="center"/>
    </xf>
    <xf numFmtId="0" fontId="40" fillId="27" borderId="27" xfId="97" applyFont="1" applyFill="1" applyBorder="1" applyAlignment="1">
      <alignment horizontal="center"/>
    </xf>
    <xf numFmtId="0" fontId="40" fillId="0" borderId="28" xfId="97" applyFont="1" applyFill="1" applyBorder="1" applyAlignment="1">
      <alignment horizontal="center"/>
    </xf>
    <xf numFmtId="0" fontId="40" fillId="28" borderId="6" xfId="97" applyFont="1" applyFill="1" applyBorder="1" applyAlignment="1">
      <alignment horizontal="center"/>
    </xf>
    <xf numFmtId="0" fontId="40" fillId="3" borderId="25" xfId="97" applyFont="1" applyFill="1" applyBorder="1" applyAlignment="1">
      <alignment horizontal="center"/>
    </xf>
    <xf numFmtId="0" fontId="13" fillId="0" borderId="0" xfId="0" applyFont="1"/>
    <xf numFmtId="0" fontId="35" fillId="0" borderId="0" xfId="0" applyFont="1" applyAlignment="1">
      <alignment horizontal="center"/>
    </xf>
    <xf numFmtId="0" fontId="34" fillId="0" borderId="16" xfId="4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3" fillId="0" borderId="33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35" xfId="0" applyFont="1" applyBorder="1" applyAlignment="1">
      <alignment horizontal="left"/>
    </xf>
    <xf numFmtId="0" fontId="13" fillId="0" borderId="36" xfId="0" applyFont="1" applyBorder="1" applyAlignment="1">
      <alignment horizontal="left"/>
    </xf>
    <xf numFmtId="0" fontId="13" fillId="0" borderId="37" xfId="0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0" fontId="44" fillId="0" borderId="0" xfId="0" applyFont="1" applyAlignment="1">
      <alignment horizontal="center" vertical="top" wrapText="1"/>
    </xf>
    <xf numFmtId="0" fontId="44" fillId="0" borderId="29" xfId="0" applyFont="1" applyBorder="1" applyAlignment="1">
      <alignment horizontal="center" vertical="top" wrapText="1"/>
    </xf>
    <xf numFmtId="0" fontId="44" fillId="2" borderId="30" xfId="0" applyFont="1" applyFill="1" applyBorder="1" applyAlignment="1">
      <alignment horizontal="center"/>
    </xf>
    <xf numFmtId="0" fontId="44" fillId="2" borderId="31" xfId="0" applyFont="1" applyFill="1" applyBorder="1" applyAlignment="1">
      <alignment horizontal="center"/>
    </xf>
    <xf numFmtId="0" fontId="44" fillId="2" borderId="32" xfId="0" applyFont="1" applyFill="1" applyBorder="1" applyAlignment="1">
      <alignment horizontal="center"/>
    </xf>
    <xf numFmtId="0" fontId="13" fillId="0" borderId="33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39" fillId="0" borderId="17" xfId="0" applyFont="1" applyBorder="1" applyAlignment="1">
      <alignment horizontal="center"/>
    </xf>
    <xf numFmtId="0" fontId="41" fillId="0" borderId="18" xfId="97" applyFont="1" applyFill="1" applyBorder="1" applyAlignment="1">
      <alignment horizontal="left" vertical="center" wrapText="1"/>
    </xf>
    <xf numFmtId="0" fontId="35" fillId="0" borderId="19" xfId="97" applyFont="1" applyFill="1" applyBorder="1" applyAlignment="1">
      <alignment horizontal="left" vertical="center" wrapText="1"/>
    </xf>
    <xf numFmtId="0" fontId="35" fillId="0" borderId="20" xfId="97" applyFont="1" applyFill="1" applyBorder="1" applyAlignment="1">
      <alignment horizontal="left" vertical="center" wrapText="1"/>
    </xf>
    <xf numFmtId="0" fontId="35" fillId="0" borderId="18" xfId="97" applyFont="1" applyFill="1" applyBorder="1" applyAlignment="1">
      <alignment horizontal="left" vertical="center" wrapText="1"/>
    </xf>
    <xf numFmtId="0" fontId="42" fillId="0" borderId="18" xfId="97" applyFont="1" applyFill="1" applyBorder="1" applyAlignment="1">
      <alignment horizontal="left" vertical="center" wrapText="1"/>
    </xf>
    <xf numFmtId="0" fontId="42" fillId="0" borderId="19" xfId="97" applyFont="1" applyFill="1" applyBorder="1" applyAlignment="1">
      <alignment horizontal="left" vertical="center" wrapText="1"/>
    </xf>
    <xf numFmtId="0" fontId="42" fillId="0" borderId="20" xfId="97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37" fillId="26" borderId="0" xfId="0" applyFont="1" applyFill="1" applyBorder="1" applyAlignment="1">
      <alignment horizontal="center"/>
    </xf>
  </cellXfs>
  <cellStyles count="98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esponses/Pamelyn%20Shefm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esponses/Brooke%20Durbi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esponses/Curtis%20Wallac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esponses/5.%20Jay%20Hill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esponses/Jeffrey%20J.%20Morga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esponses/Scott%20Sawye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esponses/Debbie%20Henry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O730-16050%20-%20Student%20Class%20Schedule%20Building%20Solu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O Submittal"/>
      <sheetName val="Evaluation"/>
      <sheetName val="Respondent Summary"/>
    </sheetNames>
    <sheetDataSet>
      <sheetData sheetId="0" refreshError="1"/>
      <sheetData sheetId="1">
        <row r="4">
          <cell r="A4" t="str">
            <v>College Scheduler, LLC</v>
          </cell>
        </row>
        <row r="5">
          <cell r="A5" t="str">
            <v>IntraSee</v>
          </cell>
        </row>
        <row r="6">
          <cell r="A6" t="str">
            <v>Larocke</v>
          </cell>
        </row>
        <row r="7">
          <cell r="A7" t="str">
            <v>VSB - Visual Schedule Builder</v>
          </cell>
        </row>
      </sheetData>
      <sheetData sheetId="2">
        <row r="3">
          <cell r="C3" t="str">
            <v>Pamelyn Klepal Shefman</v>
          </cell>
        </row>
        <row r="8">
          <cell r="E8">
            <v>0</v>
          </cell>
          <cell r="H8">
            <v>22.5</v>
          </cell>
          <cell r="K8">
            <v>18</v>
          </cell>
          <cell r="N8">
            <v>16.8</v>
          </cell>
          <cell r="Q8">
            <v>12.8</v>
          </cell>
        </row>
        <row r="9">
          <cell r="E9">
            <v>0</v>
          </cell>
          <cell r="H9">
            <v>21</v>
          </cell>
          <cell r="K9">
            <v>16.8</v>
          </cell>
          <cell r="N9">
            <v>12.8</v>
          </cell>
          <cell r="Q9">
            <v>12.8</v>
          </cell>
        </row>
        <row r="10">
          <cell r="E10">
            <v>0</v>
          </cell>
          <cell r="H10">
            <v>6</v>
          </cell>
          <cell r="K10">
            <v>4.8</v>
          </cell>
          <cell r="N10">
            <v>8</v>
          </cell>
          <cell r="Q10">
            <v>4.8</v>
          </cell>
        </row>
        <row r="11">
          <cell r="E11">
            <v>0</v>
          </cell>
          <cell r="H11">
            <v>21</v>
          </cell>
          <cell r="K11">
            <v>16.8</v>
          </cell>
          <cell r="N11">
            <v>14</v>
          </cell>
          <cell r="Q11">
            <v>12.8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O Submittal"/>
      <sheetName val="Evaluation"/>
      <sheetName val="Respondent Summary"/>
    </sheetNames>
    <sheetDataSet>
      <sheetData sheetId="0" refreshError="1"/>
      <sheetData sheetId="1" refreshError="1">
        <row r="4">
          <cell r="A4" t="str">
            <v>College Scheduler, LLC</v>
          </cell>
        </row>
        <row r="5">
          <cell r="A5" t="str">
            <v>IntraSee</v>
          </cell>
        </row>
        <row r="6">
          <cell r="A6" t="str">
            <v>Larocke</v>
          </cell>
        </row>
        <row r="7">
          <cell r="A7" t="str">
            <v>VSB - Visual Schedule Builder</v>
          </cell>
        </row>
      </sheetData>
      <sheetData sheetId="2" refreshError="1">
        <row r="3">
          <cell r="C3" t="str">
            <v>Brooke Durbin</v>
          </cell>
        </row>
        <row r="8">
          <cell r="E8">
            <v>0</v>
          </cell>
          <cell r="H8">
            <v>22.5</v>
          </cell>
          <cell r="K8">
            <v>18</v>
          </cell>
          <cell r="N8">
            <v>17.600000000000001</v>
          </cell>
          <cell r="Q8">
            <v>20</v>
          </cell>
        </row>
        <row r="9">
          <cell r="E9">
            <v>0</v>
          </cell>
          <cell r="H9">
            <v>20.5</v>
          </cell>
          <cell r="K9">
            <v>16</v>
          </cell>
          <cell r="N9">
            <v>12</v>
          </cell>
          <cell r="Q9">
            <v>10</v>
          </cell>
        </row>
        <row r="10">
          <cell r="E10">
            <v>0</v>
          </cell>
          <cell r="H10">
            <v>17</v>
          </cell>
          <cell r="K10">
            <v>13.6</v>
          </cell>
          <cell r="N10">
            <v>10</v>
          </cell>
          <cell r="Q10">
            <v>4</v>
          </cell>
        </row>
        <row r="11">
          <cell r="E11">
            <v>0</v>
          </cell>
          <cell r="H11">
            <v>22.5</v>
          </cell>
          <cell r="K11">
            <v>16</v>
          </cell>
          <cell r="N11">
            <v>12</v>
          </cell>
          <cell r="Q11">
            <v>18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O Submittal"/>
      <sheetName val="Evaluation"/>
      <sheetName val="Respondent Summary"/>
    </sheetNames>
    <sheetDataSet>
      <sheetData sheetId="0" refreshError="1"/>
      <sheetData sheetId="1">
        <row r="4">
          <cell r="A4" t="str">
            <v>College Scheduler, LLC</v>
          </cell>
        </row>
        <row r="5">
          <cell r="A5" t="str">
            <v>IntraSee</v>
          </cell>
        </row>
        <row r="6">
          <cell r="A6" t="str">
            <v>Larocke</v>
          </cell>
        </row>
        <row r="7">
          <cell r="A7" t="str">
            <v>VSB - Visual Schedule Builder</v>
          </cell>
        </row>
      </sheetData>
      <sheetData sheetId="2">
        <row r="3">
          <cell r="C3" t="str">
            <v>Curtis Wallace</v>
          </cell>
        </row>
        <row r="8">
          <cell r="E8">
            <v>0</v>
          </cell>
          <cell r="H8">
            <v>20</v>
          </cell>
          <cell r="K8">
            <v>16</v>
          </cell>
          <cell r="N8">
            <v>12</v>
          </cell>
          <cell r="Q8">
            <v>16</v>
          </cell>
        </row>
        <row r="9">
          <cell r="E9">
            <v>0</v>
          </cell>
          <cell r="H9">
            <v>15</v>
          </cell>
          <cell r="K9">
            <v>14</v>
          </cell>
          <cell r="N9">
            <v>12</v>
          </cell>
          <cell r="Q9">
            <v>14</v>
          </cell>
        </row>
        <row r="10">
          <cell r="E10">
            <v>0</v>
          </cell>
          <cell r="H10">
            <v>20</v>
          </cell>
          <cell r="K10">
            <v>16</v>
          </cell>
          <cell r="N10">
            <v>14</v>
          </cell>
          <cell r="Q10">
            <v>16</v>
          </cell>
        </row>
        <row r="11">
          <cell r="E11">
            <v>0</v>
          </cell>
          <cell r="H11">
            <v>20</v>
          </cell>
          <cell r="K11">
            <v>16</v>
          </cell>
          <cell r="N11">
            <v>16</v>
          </cell>
          <cell r="Q11">
            <v>16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O Submittal"/>
      <sheetName val="Evaluation"/>
      <sheetName val="Respondent Summary"/>
    </sheetNames>
    <sheetDataSet>
      <sheetData sheetId="0"/>
      <sheetData sheetId="1">
        <row r="4">
          <cell r="A4" t="str">
            <v>College Scheduler, LLC</v>
          </cell>
        </row>
        <row r="5">
          <cell r="A5" t="str">
            <v>IntraSee</v>
          </cell>
        </row>
        <row r="6">
          <cell r="A6" t="str">
            <v>Larocke</v>
          </cell>
        </row>
        <row r="7">
          <cell r="A7" t="str">
            <v>VSB - Visual Schedule Builder</v>
          </cell>
        </row>
      </sheetData>
      <sheetData sheetId="2">
        <row r="8">
          <cell r="E8">
            <v>0</v>
          </cell>
          <cell r="H8">
            <v>25</v>
          </cell>
          <cell r="K8">
            <v>20</v>
          </cell>
          <cell r="N8">
            <v>16</v>
          </cell>
          <cell r="Q8">
            <v>16</v>
          </cell>
        </row>
        <row r="9">
          <cell r="E9">
            <v>0</v>
          </cell>
          <cell r="H9">
            <v>20</v>
          </cell>
          <cell r="K9">
            <v>12</v>
          </cell>
          <cell r="N9">
            <v>12</v>
          </cell>
          <cell r="Q9">
            <v>16</v>
          </cell>
        </row>
        <row r="10">
          <cell r="E10">
            <v>0</v>
          </cell>
          <cell r="H10">
            <v>15</v>
          </cell>
          <cell r="K10">
            <v>8</v>
          </cell>
          <cell r="N10">
            <v>9.6</v>
          </cell>
          <cell r="Q10">
            <v>8</v>
          </cell>
        </row>
        <row r="11">
          <cell r="E11">
            <v>0</v>
          </cell>
          <cell r="H11">
            <v>15</v>
          </cell>
          <cell r="K11">
            <v>16</v>
          </cell>
          <cell r="N11">
            <v>16</v>
          </cell>
          <cell r="Q11">
            <v>16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O Submittal"/>
      <sheetName val="Evaluation"/>
      <sheetName val="Respondent Summary"/>
    </sheetNames>
    <sheetDataSet>
      <sheetData sheetId="0" refreshError="1"/>
      <sheetData sheetId="1">
        <row r="4">
          <cell r="A4" t="str">
            <v>College Scheduler, LLC</v>
          </cell>
        </row>
        <row r="5">
          <cell r="A5" t="str">
            <v>IntraSee</v>
          </cell>
        </row>
        <row r="6">
          <cell r="A6" t="str">
            <v>Larocke</v>
          </cell>
        </row>
        <row r="7">
          <cell r="A7" t="str">
            <v>VSB - Visual Schedule Builder</v>
          </cell>
        </row>
      </sheetData>
      <sheetData sheetId="2">
        <row r="3">
          <cell r="C3" t="str">
            <v>Jeff Morgan</v>
          </cell>
        </row>
        <row r="8">
          <cell r="E8">
            <v>0</v>
          </cell>
          <cell r="H8">
            <v>25</v>
          </cell>
          <cell r="K8">
            <v>16</v>
          </cell>
          <cell r="N8">
            <v>16</v>
          </cell>
          <cell r="Q8">
            <v>16</v>
          </cell>
        </row>
        <row r="9">
          <cell r="E9">
            <v>0</v>
          </cell>
          <cell r="H9">
            <v>25</v>
          </cell>
          <cell r="K9">
            <v>16</v>
          </cell>
          <cell r="N9">
            <v>16</v>
          </cell>
          <cell r="Q9">
            <v>16</v>
          </cell>
        </row>
        <row r="10">
          <cell r="E10">
            <v>0</v>
          </cell>
          <cell r="H10">
            <v>15</v>
          </cell>
          <cell r="K10">
            <v>12</v>
          </cell>
          <cell r="N10">
            <v>8</v>
          </cell>
          <cell r="Q10">
            <v>8</v>
          </cell>
        </row>
        <row r="11">
          <cell r="E11">
            <v>0</v>
          </cell>
          <cell r="H11">
            <v>25</v>
          </cell>
          <cell r="K11">
            <v>16</v>
          </cell>
          <cell r="N11">
            <v>16</v>
          </cell>
          <cell r="Q11">
            <v>16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O Submittal"/>
      <sheetName val="Evaluation"/>
      <sheetName val="Respondent Summary"/>
    </sheetNames>
    <sheetDataSet>
      <sheetData sheetId="0" refreshError="1"/>
      <sheetData sheetId="1">
        <row r="4">
          <cell r="A4" t="str">
            <v>College Scheduler, LLC</v>
          </cell>
        </row>
        <row r="5">
          <cell r="A5" t="str">
            <v>IntraSee</v>
          </cell>
        </row>
        <row r="6">
          <cell r="A6" t="str">
            <v>Larocke</v>
          </cell>
        </row>
        <row r="7">
          <cell r="A7" t="str">
            <v>VSB - Visual Schedule Builder</v>
          </cell>
        </row>
      </sheetData>
      <sheetData sheetId="2">
        <row r="3">
          <cell r="C3" t="str">
            <v>Scott Sawyer</v>
          </cell>
        </row>
        <row r="8">
          <cell r="E8">
            <v>0</v>
          </cell>
          <cell r="H8">
            <v>20</v>
          </cell>
          <cell r="K8">
            <v>16</v>
          </cell>
          <cell r="N8">
            <v>16</v>
          </cell>
          <cell r="Q8">
            <v>20</v>
          </cell>
        </row>
        <row r="9">
          <cell r="E9">
            <v>0</v>
          </cell>
          <cell r="H9">
            <v>15</v>
          </cell>
          <cell r="K9">
            <v>8</v>
          </cell>
          <cell r="N9">
            <v>8</v>
          </cell>
          <cell r="Q9">
            <v>12</v>
          </cell>
        </row>
        <row r="10">
          <cell r="E10">
            <v>0</v>
          </cell>
          <cell r="H10">
            <v>15</v>
          </cell>
          <cell r="K10">
            <v>8</v>
          </cell>
          <cell r="N10">
            <v>12</v>
          </cell>
          <cell r="Q10">
            <v>12</v>
          </cell>
        </row>
        <row r="11">
          <cell r="E11">
            <v>0</v>
          </cell>
          <cell r="H11">
            <v>20</v>
          </cell>
          <cell r="K11">
            <v>16</v>
          </cell>
          <cell r="N11">
            <v>16</v>
          </cell>
          <cell r="Q11">
            <v>20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O Submittal"/>
      <sheetName val="Evaluation"/>
      <sheetName val="Respondent Summary"/>
    </sheetNames>
    <sheetDataSet>
      <sheetData sheetId="0" refreshError="1"/>
      <sheetData sheetId="1" refreshError="1">
        <row r="4">
          <cell r="A4" t="str">
            <v>College Scheduler, LLC</v>
          </cell>
        </row>
        <row r="5">
          <cell r="A5" t="str">
            <v>IntraSee</v>
          </cell>
        </row>
        <row r="6">
          <cell r="A6" t="str">
            <v>Larocke</v>
          </cell>
        </row>
        <row r="7">
          <cell r="A7" t="str">
            <v>VSB - Visual Schedule Builder</v>
          </cell>
        </row>
      </sheetData>
      <sheetData sheetId="2" refreshError="1">
        <row r="3">
          <cell r="C3" t="str">
            <v>Debbie Henry</v>
          </cell>
        </row>
        <row r="8">
          <cell r="E8">
            <v>13.5</v>
          </cell>
          <cell r="H8">
            <v>22</v>
          </cell>
          <cell r="K8">
            <v>17.600000000000001</v>
          </cell>
          <cell r="N8">
            <v>20</v>
          </cell>
          <cell r="Q8">
            <v>18</v>
          </cell>
        </row>
        <row r="9">
          <cell r="E9">
            <v>7.5</v>
          </cell>
          <cell r="H9">
            <v>12.5</v>
          </cell>
          <cell r="K9">
            <v>10</v>
          </cell>
          <cell r="N9">
            <v>4</v>
          </cell>
          <cell r="Q9">
            <v>4</v>
          </cell>
        </row>
        <row r="10">
          <cell r="E10">
            <v>3</v>
          </cell>
          <cell r="H10">
            <v>5</v>
          </cell>
          <cell r="K10">
            <v>4</v>
          </cell>
          <cell r="N10">
            <v>4</v>
          </cell>
          <cell r="Q10">
            <v>4</v>
          </cell>
        </row>
        <row r="11">
          <cell r="E11">
            <v>15</v>
          </cell>
          <cell r="H11">
            <v>21.5</v>
          </cell>
          <cell r="K11">
            <v>17.600000000000001</v>
          </cell>
          <cell r="N11">
            <v>20</v>
          </cell>
          <cell r="Q11">
            <v>18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O Submittal"/>
      <sheetName val="Evaluation"/>
      <sheetName val="Respondent Summary"/>
    </sheetNames>
    <sheetDataSet>
      <sheetData sheetId="0">
        <row r="6">
          <cell r="A6" t="str">
            <v>RFO730-16050 Student Class Schedule Building Solution</v>
          </cell>
        </row>
      </sheetData>
      <sheetData sheetId="1">
        <row r="4">
          <cell r="A4" t="str">
            <v>College Scheduler, LLC</v>
          </cell>
        </row>
        <row r="5">
          <cell r="A5" t="str">
            <v>IntraSee</v>
          </cell>
        </row>
        <row r="6">
          <cell r="A6" t="str">
            <v>Larocke</v>
          </cell>
        </row>
        <row r="7">
          <cell r="A7" t="str">
            <v>VSB - Visual Schedule Builder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K14" sqref="K14"/>
    </sheetView>
  </sheetViews>
  <sheetFormatPr defaultRowHeight="12.75" x14ac:dyDescent="0.2"/>
  <sheetData>
    <row r="1" spans="1:12" ht="15.75" customHeight="1" x14ac:dyDescent="0.25">
      <c r="A1" s="13" t="s">
        <v>0</v>
      </c>
      <c r="B1" s="13"/>
      <c r="C1" s="13"/>
      <c r="D1" s="13"/>
      <c r="E1" s="23"/>
      <c r="F1" s="18"/>
      <c r="G1" s="23" t="s">
        <v>46</v>
      </c>
      <c r="H1" s="18"/>
      <c r="I1" s="18"/>
      <c r="J1" s="18"/>
    </row>
    <row r="2" spans="1:12" ht="15.75" x14ac:dyDescent="0.25">
      <c r="A2" s="13"/>
      <c r="B2" s="12"/>
      <c r="C2" s="15"/>
      <c r="D2" s="15"/>
      <c r="E2" s="15"/>
      <c r="F2" s="15"/>
      <c r="G2" s="15"/>
      <c r="H2" s="15"/>
      <c r="I2" s="12"/>
      <c r="J2" s="15"/>
    </row>
    <row r="3" spans="1:12" x14ac:dyDescent="0.2">
      <c r="A3" s="49" t="s">
        <v>5</v>
      </c>
      <c r="B3" s="49"/>
      <c r="C3" s="49"/>
      <c r="D3" s="49"/>
      <c r="E3" s="19" t="s">
        <v>6</v>
      </c>
      <c r="F3" s="19" t="s">
        <v>7</v>
      </c>
      <c r="G3" s="19" t="s">
        <v>8</v>
      </c>
      <c r="H3" s="19" t="s">
        <v>9</v>
      </c>
      <c r="I3" s="19" t="s">
        <v>15</v>
      </c>
      <c r="J3" s="20" t="s">
        <v>10</v>
      </c>
    </row>
    <row r="4" spans="1:12" x14ac:dyDescent="0.2">
      <c r="A4" s="48" t="str">
        <f>'[1]RFO Submittal'!A4</f>
        <v>College Scheduler, LLC</v>
      </c>
      <c r="B4" s="48"/>
      <c r="C4" s="48"/>
      <c r="D4" s="48"/>
      <c r="E4" s="21">
        <f>[1]Evaluation!E8</f>
        <v>0</v>
      </c>
      <c r="F4" s="21">
        <f>[1]Evaluation!H8</f>
        <v>22.5</v>
      </c>
      <c r="G4" s="21">
        <f>[1]Evaluation!K8</f>
        <v>18</v>
      </c>
      <c r="H4" s="21">
        <f>[1]Evaluation!N8</f>
        <v>16.8</v>
      </c>
      <c r="I4" s="21">
        <f>[1]Evaluation!Q8</f>
        <v>12.8</v>
      </c>
      <c r="J4" s="22">
        <f>SUM(E4:I4)</f>
        <v>70.099999999999994</v>
      </c>
    </row>
    <row r="5" spans="1:12" x14ac:dyDescent="0.2">
      <c r="A5" s="48" t="str">
        <f>'[1]RFO Submittal'!A5</f>
        <v>IntraSee</v>
      </c>
      <c r="B5" s="48"/>
      <c r="C5" s="48"/>
      <c r="D5" s="48"/>
      <c r="E5" s="21">
        <f>[1]Evaluation!E9</f>
        <v>0</v>
      </c>
      <c r="F5" s="21">
        <f>[1]Evaluation!H9</f>
        <v>21</v>
      </c>
      <c r="G5" s="21">
        <f>[1]Evaluation!K9</f>
        <v>16.8</v>
      </c>
      <c r="H5" s="21">
        <f>[1]Evaluation!N9</f>
        <v>12.8</v>
      </c>
      <c r="I5" s="21">
        <f>[1]Evaluation!Q9</f>
        <v>12.8</v>
      </c>
      <c r="J5" s="22">
        <f t="shared" ref="J5:J6" si="0">SUM(E5:I5)</f>
        <v>63.399999999999991</v>
      </c>
      <c r="L5" s="14"/>
    </row>
    <row r="6" spans="1:12" x14ac:dyDescent="0.2">
      <c r="A6" s="48" t="str">
        <f>'[1]RFO Submittal'!A6</f>
        <v>Larocke</v>
      </c>
      <c r="B6" s="48"/>
      <c r="C6" s="48"/>
      <c r="D6" s="48"/>
      <c r="E6" s="21">
        <f>[1]Evaluation!E10</f>
        <v>0</v>
      </c>
      <c r="F6" s="21">
        <f>[1]Evaluation!H10</f>
        <v>6</v>
      </c>
      <c r="G6" s="21">
        <f>[1]Evaluation!K10</f>
        <v>4.8</v>
      </c>
      <c r="H6" s="21">
        <f>[1]Evaluation!N10</f>
        <v>8</v>
      </c>
      <c r="I6" s="21">
        <f>[1]Evaluation!Q10</f>
        <v>4.8</v>
      </c>
      <c r="J6" s="22">
        <f t="shared" si="0"/>
        <v>23.6</v>
      </c>
      <c r="L6" s="14"/>
    </row>
    <row r="7" spans="1:12" x14ac:dyDescent="0.2">
      <c r="A7" s="48" t="str">
        <f>'[1]RFO Submittal'!A7</f>
        <v>VSB - Visual Schedule Builder</v>
      </c>
      <c r="B7" s="48"/>
      <c r="C7" s="48"/>
      <c r="D7" s="48"/>
      <c r="E7" s="21">
        <f>[1]Evaluation!E11</f>
        <v>0</v>
      </c>
      <c r="F7" s="21">
        <f>[1]Evaluation!H11</f>
        <v>21</v>
      </c>
      <c r="G7" s="21">
        <f>[1]Evaluation!K11</f>
        <v>16.8</v>
      </c>
      <c r="H7" s="21">
        <f>[1]Evaluation!N11</f>
        <v>14</v>
      </c>
      <c r="I7" s="21">
        <f>[1]Evaluation!Q11</f>
        <v>12.8</v>
      </c>
      <c r="J7" s="22">
        <f>SUM(E7:I7)</f>
        <v>64.599999999999994</v>
      </c>
    </row>
  </sheetData>
  <mergeCells count="5">
    <mergeCell ref="A7:D7"/>
    <mergeCell ref="A6:D6"/>
    <mergeCell ref="A3:D3"/>
    <mergeCell ref="A4:D4"/>
    <mergeCell ref="A5:D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G4" sqref="G4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6.25" customHeight="1" x14ac:dyDescent="0.2">
      <c r="A2" s="51" t="str">
        <f>Technical!A2</f>
        <v>RFO730-16050 Student Class Schedule Building Solution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16" t="s">
        <v>14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College Scheduler, LLC</v>
      </c>
      <c r="B5" s="9">
        <f>Technical!B5</f>
        <v>70.099999999999994</v>
      </c>
      <c r="C5" s="9">
        <f>Technical!C5</f>
        <v>78.099999999999994</v>
      </c>
      <c r="D5" s="9">
        <f>Technical!D5</f>
        <v>64</v>
      </c>
      <c r="E5" s="9">
        <f>Technical!E5</f>
        <v>77</v>
      </c>
      <c r="F5" s="9">
        <f>Technical!F5</f>
        <v>73</v>
      </c>
      <c r="G5" s="9">
        <f>Technical!G5</f>
        <v>72</v>
      </c>
      <c r="H5" s="9">
        <f>Technical!H5</f>
        <v>77.599999999999994</v>
      </c>
      <c r="I5" s="9">
        <f>AVERAGE(B5:H5)</f>
        <v>73.114285714285714</v>
      </c>
      <c r="J5" s="17">
        <f>'Non-Technical'!C5</f>
        <v>13.5</v>
      </c>
      <c r="K5" s="9">
        <f t="shared" ref="K5" si="0">I5+J5</f>
        <v>86.614285714285714</v>
      </c>
      <c r="L5" s="10">
        <f>RANK(K5,$K$5:$K$8,0)</f>
        <v>1</v>
      </c>
    </row>
    <row r="6" spans="1:12" ht="16.5" customHeight="1" x14ac:dyDescent="0.2">
      <c r="A6" s="8" t="str">
        <f>'7'!A5:D5</f>
        <v>IntraSee</v>
      </c>
      <c r="B6" s="9">
        <f>Technical!B6</f>
        <v>63.399999999999991</v>
      </c>
      <c r="C6" s="9">
        <f>Technical!C6</f>
        <v>58.5</v>
      </c>
      <c r="D6" s="9">
        <f>Technical!D6</f>
        <v>55</v>
      </c>
      <c r="E6" s="9">
        <f>Technical!E6</f>
        <v>60</v>
      </c>
      <c r="F6" s="9">
        <f>Technical!F6</f>
        <v>73</v>
      </c>
      <c r="G6" s="9">
        <f>Technical!G6</f>
        <v>43</v>
      </c>
      <c r="H6" s="9">
        <f>Technical!H6</f>
        <v>30.5</v>
      </c>
      <c r="I6" s="9">
        <f t="shared" ref="I6:I8" si="1">AVERAGE(B6:H6)</f>
        <v>54.771428571428565</v>
      </c>
      <c r="J6" s="17">
        <f>'Non-Technical'!C6</f>
        <v>7.5</v>
      </c>
      <c r="K6" s="9">
        <f t="shared" ref="K6:K8" si="2">I6+J6</f>
        <v>62.271428571428565</v>
      </c>
      <c r="L6" s="10">
        <f t="shared" ref="L6:L8" si="3">RANK(K6,$K$5:$K$8,0)</f>
        <v>3</v>
      </c>
    </row>
    <row r="7" spans="1:12" ht="16.5" customHeight="1" x14ac:dyDescent="0.2">
      <c r="A7" s="8" t="str">
        <f>'7'!A6:D6</f>
        <v>Larocke</v>
      </c>
      <c r="B7" s="9">
        <f>Technical!B7</f>
        <v>23.6</v>
      </c>
      <c r="C7" s="9">
        <f>Technical!C7</f>
        <v>44.6</v>
      </c>
      <c r="D7" s="9">
        <f>Technical!D7</f>
        <v>66</v>
      </c>
      <c r="E7" s="9">
        <f>Technical!E7</f>
        <v>40.6</v>
      </c>
      <c r="F7" s="9">
        <f>Technical!F7</f>
        <v>43</v>
      </c>
      <c r="G7" s="9">
        <f>Technical!G7</f>
        <v>47</v>
      </c>
      <c r="H7" s="9">
        <f>Technical!H7</f>
        <v>17</v>
      </c>
      <c r="I7" s="9">
        <f t="shared" si="1"/>
        <v>40.257142857142853</v>
      </c>
      <c r="J7" s="17">
        <f>'Non-Technical'!C7</f>
        <v>3</v>
      </c>
      <c r="K7" s="9">
        <f t="shared" si="2"/>
        <v>43.257142857142853</v>
      </c>
      <c r="L7" s="10">
        <f t="shared" si="3"/>
        <v>4</v>
      </c>
    </row>
    <row r="8" spans="1:12" x14ac:dyDescent="0.2">
      <c r="A8" s="8" t="str">
        <f>'7'!A7:D7</f>
        <v>VSB - Visual Schedule Builder</v>
      </c>
      <c r="B8" s="9">
        <f>Technical!B8</f>
        <v>64.599999999999994</v>
      </c>
      <c r="C8" s="9">
        <f>Technical!C8</f>
        <v>68.5</v>
      </c>
      <c r="D8" s="9">
        <f>Technical!D8</f>
        <v>68</v>
      </c>
      <c r="E8" s="9">
        <f>Technical!E8</f>
        <v>63</v>
      </c>
      <c r="F8" s="9">
        <f>Technical!F8</f>
        <v>73</v>
      </c>
      <c r="G8" s="9">
        <f>Technical!G8</f>
        <v>72</v>
      </c>
      <c r="H8" s="9">
        <f>Technical!H8</f>
        <v>77.099999999999994</v>
      </c>
      <c r="I8" s="9">
        <f t="shared" si="1"/>
        <v>69.45714285714287</v>
      </c>
      <c r="J8" s="17">
        <f>'Non-Technical'!C8</f>
        <v>15</v>
      </c>
      <c r="K8" s="9">
        <f t="shared" si="2"/>
        <v>84.45714285714287</v>
      </c>
      <c r="L8" s="10">
        <f t="shared" si="3"/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workbookViewId="0">
      <selection activeCell="H23" sqref="H23"/>
    </sheetView>
  </sheetViews>
  <sheetFormatPr defaultRowHeight="12.75" x14ac:dyDescent="0.2"/>
  <cols>
    <col min="1" max="1" width="2" style="15" customWidth="1"/>
    <col min="2" max="2" width="27.5703125" style="15" bestFit="1" customWidth="1"/>
    <col min="3" max="3" width="10.85546875" style="15" bestFit="1" customWidth="1"/>
    <col min="4" max="5" width="10.7109375" style="15" customWidth="1"/>
    <col min="6" max="6" width="10.85546875" style="15" bestFit="1" customWidth="1"/>
    <col min="7" max="8" width="10.42578125" style="15" customWidth="1"/>
    <col min="9" max="9" width="10.85546875" style="15" bestFit="1" customWidth="1"/>
    <col min="10" max="11" width="9" style="15" customWidth="1"/>
    <col min="12" max="12" width="10.85546875" style="15" bestFit="1" customWidth="1"/>
    <col min="13" max="14" width="9" style="15" customWidth="1"/>
    <col min="15" max="15" width="10.85546875" style="15" bestFit="1" customWidth="1"/>
    <col min="16" max="17" width="10" style="15" customWidth="1"/>
    <col min="18" max="16384" width="9.140625" style="15"/>
  </cols>
  <sheetData>
    <row r="1" spans="2:19" ht="15.75" x14ac:dyDescent="0.25">
      <c r="B1" s="74" t="s">
        <v>17</v>
      </c>
      <c r="C1" s="74"/>
      <c r="D1" s="74"/>
      <c r="E1" s="26" t="str">
        <f>[8]Cover!A6</f>
        <v>RFO730-16050 Student Class Schedule Building Solution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2:19" ht="15.75" customHeight="1" x14ac:dyDescent="0.25">
      <c r="C2" s="26"/>
      <c r="D2" s="26"/>
      <c r="E2" s="26"/>
      <c r="F2" s="26"/>
      <c r="G2" s="26"/>
    </row>
    <row r="3" spans="2:19" ht="15" customHeight="1" x14ac:dyDescent="0.2">
      <c r="B3" s="27" t="s">
        <v>18</v>
      </c>
      <c r="C3" s="75" t="s">
        <v>19</v>
      </c>
      <c r="D3" s="75"/>
      <c r="E3" s="75"/>
      <c r="F3" s="75"/>
    </row>
    <row r="4" spans="2:19" ht="15" customHeight="1" x14ac:dyDescent="0.2">
      <c r="F4" s="28"/>
    </row>
    <row r="5" spans="2:19" ht="16.5" thickBot="1" x14ac:dyDescent="0.3">
      <c r="B5" s="28"/>
      <c r="C5" s="66" t="s">
        <v>20</v>
      </c>
      <c r="D5" s="66"/>
      <c r="E5" s="66"/>
      <c r="F5" s="66" t="s">
        <v>7</v>
      </c>
      <c r="G5" s="66"/>
      <c r="H5" s="66"/>
      <c r="I5" s="66" t="s">
        <v>8</v>
      </c>
      <c r="J5" s="66"/>
      <c r="K5" s="66"/>
      <c r="L5" s="66" t="s">
        <v>9</v>
      </c>
      <c r="M5" s="66"/>
      <c r="N5" s="66"/>
      <c r="O5" s="66" t="s">
        <v>15</v>
      </c>
      <c r="P5" s="66"/>
      <c r="Q5" s="66"/>
    </row>
    <row r="6" spans="2:19" ht="143.25" customHeight="1" x14ac:dyDescent="0.2">
      <c r="B6" s="29"/>
      <c r="C6" s="67" t="s">
        <v>39</v>
      </c>
      <c r="D6" s="68"/>
      <c r="E6" s="69"/>
      <c r="F6" s="70" t="s">
        <v>21</v>
      </c>
      <c r="G6" s="68"/>
      <c r="H6" s="69"/>
      <c r="I6" s="71" t="s">
        <v>22</v>
      </c>
      <c r="J6" s="72"/>
      <c r="K6" s="73"/>
      <c r="L6" s="70" t="s">
        <v>23</v>
      </c>
      <c r="M6" s="68"/>
      <c r="N6" s="69"/>
      <c r="O6" s="70" t="s">
        <v>24</v>
      </c>
      <c r="P6" s="68"/>
      <c r="Q6" s="69"/>
      <c r="R6" s="30" t="s">
        <v>25</v>
      </c>
    </row>
    <row r="7" spans="2:19" x14ac:dyDescent="0.2">
      <c r="B7" s="31" t="s">
        <v>5</v>
      </c>
      <c r="C7" s="32" t="s">
        <v>26</v>
      </c>
      <c r="D7" s="33" t="s">
        <v>27</v>
      </c>
      <c r="E7" s="34" t="s">
        <v>28</v>
      </c>
      <c r="F7" s="35" t="s">
        <v>26</v>
      </c>
      <c r="G7" s="36" t="s">
        <v>27</v>
      </c>
      <c r="H7" s="37" t="s">
        <v>28</v>
      </c>
      <c r="I7" s="35" t="s">
        <v>26</v>
      </c>
      <c r="J7" s="36" t="s">
        <v>27</v>
      </c>
      <c r="K7" s="37" t="s">
        <v>28</v>
      </c>
      <c r="L7" s="32" t="s">
        <v>26</v>
      </c>
      <c r="M7" s="33" t="s">
        <v>27</v>
      </c>
      <c r="N7" s="34" t="s">
        <v>28</v>
      </c>
      <c r="O7" s="32" t="s">
        <v>26</v>
      </c>
      <c r="P7" s="33" t="s">
        <v>27</v>
      </c>
      <c r="Q7" s="34" t="s">
        <v>28</v>
      </c>
      <c r="R7" s="38"/>
    </row>
    <row r="8" spans="2:19" x14ac:dyDescent="0.2">
      <c r="B8" s="39" t="str">
        <f>'[8]RFO Submittal'!A4</f>
        <v>College Scheduler, LLC</v>
      </c>
      <c r="C8" s="40"/>
      <c r="D8" s="41">
        <v>3</v>
      </c>
      <c r="E8" s="42">
        <f>C8*D8</f>
        <v>0</v>
      </c>
      <c r="F8" s="43"/>
      <c r="G8" s="44">
        <v>5</v>
      </c>
      <c r="H8" s="45">
        <f>F8*G8</f>
        <v>0</v>
      </c>
      <c r="I8" s="43"/>
      <c r="J8" s="44">
        <v>4</v>
      </c>
      <c r="K8" s="45">
        <f>I8*J8</f>
        <v>0</v>
      </c>
      <c r="L8" s="40"/>
      <c r="M8" s="41">
        <v>4</v>
      </c>
      <c r="N8" s="42">
        <f>L8*M8</f>
        <v>0</v>
      </c>
      <c r="O8" s="40"/>
      <c r="P8" s="41">
        <v>4</v>
      </c>
      <c r="Q8" s="42">
        <f>O8*P8</f>
        <v>0</v>
      </c>
      <c r="R8" s="46">
        <f>Q8+K8+H8+E8+N8</f>
        <v>0</v>
      </c>
    </row>
    <row r="9" spans="2:19" x14ac:dyDescent="0.2">
      <c r="B9" s="39" t="str">
        <f>'[8]RFO Submittal'!A5</f>
        <v>IntraSee</v>
      </c>
      <c r="C9" s="40"/>
      <c r="D9" s="41">
        <v>3</v>
      </c>
      <c r="E9" s="42">
        <f>C9*D9</f>
        <v>0</v>
      </c>
      <c r="F9" s="43"/>
      <c r="G9" s="44">
        <v>5</v>
      </c>
      <c r="H9" s="45">
        <f t="shared" ref="H9:H11" si="0">F9*G9</f>
        <v>0</v>
      </c>
      <c r="I9" s="43"/>
      <c r="J9" s="44">
        <v>4</v>
      </c>
      <c r="K9" s="45">
        <f t="shared" ref="K9:K11" si="1">I9*J9</f>
        <v>0</v>
      </c>
      <c r="L9" s="40"/>
      <c r="M9" s="41">
        <v>4</v>
      </c>
      <c r="N9" s="42">
        <f t="shared" ref="N9:N11" si="2">L9*M9</f>
        <v>0</v>
      </c>
      <c r="O9" s="40"/>
      <c r="P9" s="41">
        <v>4</v>
      </c>
      <c r="Q9" s="42">
        <f t="shared" ref="Q9:Q11" si="3">O9*P9</f>
        <v>0</v>
      </c>
      <c r="R9" s="46">
        <f t="shared" ref="R9:R11" si="4">Q9+K9+H9+E9+N9</f>
        <v>0</v>
      </c>
    </row>
    <row r="10" spans="2:19" x14ac:dyDescent="0.2">
      <c r="B10" s="39" t="str">
        <f>'[8]RFO Submittal'!A6</f>
        <v>Larocke</v>
      </c>
      <c r="C10" s="40"/>
      <c r="D10" s="41">
        <v>3</v>
      </c>
      <c r="E10" s="42">
        <f t="shared" ref="E10:E11" si="5">C10*D10</f>
        <v>0</v>
      </c>
      <c r="F10" s="43"/>
      <c r="G10" s="44">
        <v>5</v>
      </c>
      <c r="H10" s="45">
        <f t="shared" si="0"/>
        <v>0</v>
      </c>
      <c r="I10" s="43"/>
      <c r="J10" s="44">
        <v>4</v>
      </c>
      <c r="K10" s="45">
        <f t="shared" si="1"/>
        <v>0</v>
      </c>
      <c r="L10" s="40"/>
      <c r="M10" s="41">
        <v>4</v>
      </c>
      <c r="N10" s="42">
        <f t="shared" si="2"/>
        <v>0</v>
      </c>
      <c r="O10" s="40"/>
      <c r="P10" s="41">
        <v>4</v>
      </c>
      <c r="Q10" s="42">
        <f t="shared" si="3"/>
        <v>0</v>
      </c>
      <c r="R10" s="46">
        <f t="shared" si="4"/>
        <v>0</v>
      </c>
    </row>
    <row r="11" spans="2:19" x14ac:dyDescent="0.2">
      <c r="B11" s="39" t="str">
        <f>'[8]RFO Submittal'!A7</f>
        <v>VSB - Visual Schedule Builder</v>
      </c>
      <c r="C11" s="40"/>
      <c r="D11" s="41">
        <v>3</v>
      </c>
      <c r="E11" s="42">
        <f t="shared" si="5"/>
        <v>0</v>
      </c>
      <c r="F11" s="43"/>
      <c r="G11" s="44">
        <v>5</v>
      </c>
      <c r="H11" s="45">
        <f t="shared" si="0"/>
        <v>0</v>
      </c>
      <c r="I11" s="43"/>
      <c r="J11" s="44">
        <v>4</v>
      </c>
      <c r="K11" s="45">
        <f t="shared" si="1"/>
        <v>0</v>
      </c>
      <c r="L11" s="40"/>
      <c r="M11" s="41">
        <v>4</v>
      </c>
      <c r="N11" s="42">
        <f t="shared" si="2"/>
        <v>0</v>
      </c>
      <c r="O11" s="40"/>
      <c r="P11" s="41">
        <v>4</v>
      </c>
      <c r="Q11" s="42">
        <f t="shared" si="3"/>
        <v>0</v>
      </c>
      <c r="R11" s="46">
        <f t="shared" si="4"/>
        <v>0</v>
      </c>
    </row>
    <row r="12" spans="2:19" x14ac:dyDescent="0.2"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2:19" x14ac:dyDescent="0.2">
      <c r="B13" s="58" t="s">
        <v>29</v>
      </c>
      <c r="C13" s="58"/>
      <c r="D13" s="58"/>
      <c r="E13" s="58"/>
      <c r="F13" s="47"/>
      <c r="G13" s="47" t="s">
        <v>30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</row>
    <row r="14" spans="2:19" x14ac:dyDescent="0.2">
      <c r="B14" s="58"/>
      <c r="C14" s="58"/>
      <c r="D14" s="58"/>
      <c r="E14" s="58"/>
      <c r="F14" s="47"/>
      <c r="G14" s="47" t="s">
        <v>31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</row>
    <row r="15" spans="2:19" x14ac:dyDescent="0.2">
      <c r="B15" s="58"/>
      <c r="C15" s="58"/>
      <c r="D15" s="58"/>
      <c r="E15" s="58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</row>
    <row r="16" spans="2:19" ht="13.5" thickBot="1" x14ac:dyDescent="0.25">
      <c r="B16" s="59"/>
      <c r="C16" s="59"/>
      <c r="D16" s="59"/>
      <c r="E16" s="59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  <row r="17" spans="2:18" ht="13.5" thickTop="1" x14ac:dyDescent="0.2">
      <c r="B17" s="60" t="s">
        <v>32</v>
      </c>
      <c r="C17" s="61"/>
      <c r="D17" s="61"/>
      <c r="E17" s="62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</row>
    <row r="18" spans="2:18" x14ac:dyDescent="0.2">
      <c r="B18" s="63" t="s">
        <v>33</v>
      </c>
      <c r="C18" s="64"/>
      <c r="D18" s="64"/>
      <c r="E18" s="65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</row>
    <row r="19" spans="2:18" x14ac:dyDescent="0.2">
      <c r="B19" s="52" t="s">
        <v>34</v>
      </c>
      <c r="C19" s="53"/>
      <c r="D19" s="53"/>
      <c r="E19" s="54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</row>
    <row r="20" spans="2:18" x14ac:dyDescent="0.2">
      <c r="B20" s="52" t="s">
        <v>35</v>
      </c>
      <c r="C20" s="53"/>
      <c r="D20" s="53"/>
      <c r="E20" s="54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</row>
    <row r="21" spans="2:18" x14ac:dyDescent="0.2">
      <c r="B21" s="52" t="s">
        <v>36</v>
      </c>
      <c r="C21" s="53"/>
      <c r="D21" s="53"/>
      <c r="E21" s="54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</row>
    <row r="22" spans="2:18" x14ac:dyDescent="0.2">
      <c r="B22" s="52" t="s">
        <v>37</v>
      </c>
      <c r="C22" s="53"/>
      <c r="D22" s="53"/>
      <c r="E22" s="54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2:18" ht="13.5" thickBot="1" x14ac:dyDescent="0.25">
      <c r="B23" s="55" t="s">
        <v>38</v>
      </c>
      <c r="C23" s="56"/>
      <c r="D23" s="56"/>
      <c r="E23" s="5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2:18" ht="13.5" thickTop="1" x14ac:dyDescent="0.2"/>
  </sheetData>
  <mergeCells count="20">
    <mergeCell ref="B1:D1"/>
    <mergeCell ref="C3:F3"/>
    <mergeCell ref="C5:E5"/>
    <mergeCell ref="F5:H5"/>
    <mergeCell ref="I5:K5"/>
    <mergeCell ref="O5:Q5"/>
    <mergeCell ref="C6:E6"/>
    <mergeCell ref="F6:H6"/>
    <mergeCell ref="I6:K6"/>
    <mergeCell ref="L6:N6"/>
    <mergeCell ref="O6:Q6"/>
    <mergeCell ref="L5:N5"/>
    <mergeCell ref="B22:E22"/>
    <mergeCell ref="B23:E23"/>
    <mergeCell ref="B13:E16"/>
    <mergeCell ref="B17:E17"/>
    <mergeCell ref="B18:E18"/>
    <mergeCell ref="B19:E19"/>
    <mergeCell ref="B20:E20"/>
    <mergeCell ref="B21:E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G1" sqref="G1"/>
    </sheetView>
  </sheetViews>
  <sheetFormatPr defaultRowHeight="12.75" x14ac:dyDescent="0.2"/>
  <sheetData>
    <row r="1" spans="1:10" ht="15.75" customHeight="1" x14ac:dyDescent="0.25">
      <c r="A1" s="13" t="s">
        <v>0</v>
      </c>
      <c r="B1" s="13"/>
      <c r="C1" s="13"/>
      <c r="D1" s="13"/>
      <c r="E1" s="18"/>
      <c r="F1" s="18"/>
      <c r="G1" s="24" t="s">
        <v>45</v>
      </c>
      <c r="H1" s="18"/>
      <c r="I1" s="18"/>
      <c r="J1" s="18"/>
    </row>
    <row r="2" spans="1:10" ht="15.75" x14ac:dyDescent="0.25">
      <c r="A2" s="13"/>
      <c r="B2" s="12"/>
      <c r="C2" s="15"/>
      <c r="D2" s="15"/>
      <c r="E2" s="15"/>
      <c r="F2" s="15"/>
      <c r="G2" s="15"/>
      <c r="H2" s="15"/>
      <c r="I2" s="12"/>
      <c r="J2" s="15"/>
    </row>
    <row r="3" spans="1:10" x14ac:dyDescent="0.2">
      <c r="A3" s="49" t="s">
        <v>5</v>
      </c>
      <c r="B3" s="49"/>
      <c r="C3" s="49"/>
      <c r="D3" s="49"/>
      <c r="E3" s="19" t="s">
        <v>6</v>
      </c>
      <c r="F3" s="19" t="s">
        <v>7</v>
      </c>
      <c r="G3" s="19" t="s">
        <v>8</v>
      </c>
      <c r="H3" s="19" t="s">
        <v>9</v>
      </c>
      <c r="I3" s="19" t="s">
        <v>15</v>
      </c>
      <c r="J3" s="20" t="s">
        <v>10</v>
      </c>
    </row>
    <row r="4" spans="1:10" x14ac:dyDescent="0.2">
      <c r="A4" s="48" t="str">
        <f>'[2]RFO Submittal'!A4</f>
        <v>College Scheduler, LLC</v>
      </c>
      <c r="B4" s="48"/>
      <c r="C4" s="48"/>
      <c r="D4" s="48"/>
      <c r="E4" s="21">
        <f>[2]Evaluation!E8</f>
        <v>0</v>
      </c>
      <c r="F4" s="21">
        <f>[2]Evaluation!H8</f>
        <v>22.5</v>
      </c>
      <c r="G4" s="21">
        <f>[2]Evaluation!K8</f>
        <v>18</v>
      </c>
      <c r="H4" s="21">
        <f>[2]Evaluation!N8</f>
        <v>17.600000000000001</v>
      </c>
      <c r="I4" s="21">
        <f>[2]Evaluation!Q8</f>
        <v>20</v>
      </c>
      <c r="J4" s="22">
        <f>SUM(E4:I4)</f>
        <v>78.099999999999994</v>
      </c>
    </row>
    <row r="5" spans="1:10" x14ac:dyDescent="0.2">
      <c r="A5" s="48" t="str">
        <f>'[2]RFO Submittal'!A5</f>
        <v>IntraSee</v>
      </c>
      <c r="B5" s="48"/>
      <c r="C5" s="48"/>
      <c r="D5" s="48"/>
      <c r="E5" s="21">
        <f>[2]Evaluation!E9</f>
        <v>0</v>
      </c>
      <c r="F5" s="21">
        <f>[2]Evaluation!H9</f>
        <v>20.5</v>
      </c>
      <c r="G5" s="21">
        <f>[2]Evaluation!K9</f>
        <v>16</v>
      </c>
      <c r="H5" s="21">
        <f>[2]Evaluation!N9</f>
        <v>12</v>
      </c>
      <c r="I5" s="21">
        <f>[2]Evaluation!Q9</f>
        <v>10</v>
      </c>
      <c r="J5" s="22">
        <f t="shared" ref="J5:J6" si="0">SUM(E5:I5)</f>
        <v>58.5</v>
      </c>
    </row>
    <row r="6" spans="1:10" x14ac:dyDescent="0.2">
      <c r="A6" s="48" t="str">
        <f>'[2]RFO Submittal'!A6</f>
        <v>Larocke</v>
      </c>
      <c r="B6" s="48"/>
      <c r="C6" s="48"/>
      <c r="D6" s="48"/>
      <c r="E6" s="21">
        <f>[2]Evaluation!E10</f>
        <v>0</v>
      </c>
      <c r="F6" s="21">
        <f>[2]Evaluation!H10</f>
        <v>17</v>
      </c>
      <c r="G6" s="21">
        <f>[2]Evaluation!K10</f>
        <v>13.6</v>
      </c>
      <c r="H6" s="21">
        <f>[2]Evaluation!N10</f>
        <v>10</v>
      </c>
      <c r="I6" s="21">
        <f>[2]Evaluation!Q10</f>
        <v>4</v>
      </c>
      <c r="J6" s="22">
        <f t="shared" si="0"/>
        <v>44.6</v>
      </c>
    </row>
    <row r="7" spans="1:10" x14ac:dyDescent="0.2">
      <c r="A7" s="48" t="str">
        <f>'[2]RFO Submittal'!A7</f>
        <v>VSB - Visual Schedule Builder</v>
      </c>
      <c r="B7" s="48"/>
      <c r="C7" s="48"/>
      <c r="D7" s="48"/>
      <c r="E7" s="21">
        <f>[2]Evaluation!E11</f>
        <v>0</v>
      </c>
      <c r="F7" s="21">
        <f>[2]Evaluation!H11</f>
        <v>22.5</v>
      </c>
      <c r="G7" s="21">
        <f>[2]Evaluation!K11</f>
        <v>16</v>
      </c>
      <c r="H7" s="21">
        <f>[2]Evaluation!N11</f>
        <v>12</v>
      </c>
      <c r="I7" s="21">
        <f>[2]Evaluation!Q11</f>
        <v>18</v>
      </c>
      <c r="J7" s="22">
        <f>SUM(E7:I7)</f>
        <v>68.5</v>
      </c>
    </row>
  </sheetData>
  <mergeCells count="5">
    <mergeCell ref="A7:D7"/>
    <mergeCell ref="A6:D6"/>
    <mergeCell ref="A3:D3"/>
    <mergeCell ref="A4:D4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G1" sqref="G1"/>
    </sheetView>
  </sheetViews>
  <sheetFormatPr defaultRowHeight="12.75" x14ac:dyDescent="0.2"/>
  <sheetData>
    <row r="1" spans="1:10" ht="15.75" customHeight="1" x14ac:dyDescent="0.25">
      <c r="A1" s="13" t="s">
        <v>0</v>
      </c>
      <c r="B1" s="13"/>
      <c r="C1" s="13"/>
      <c r="D1" s="13"/>
      <c r="E1" s="18"/>
      <c r="F1" s="18"/>
      <c r="G1" s="24" t="s">
        <v>40</v>
      </c>
      <c r="H1" s="18"/>
      <c r="I1" s="18"/>
      <c r="J1" s="18"/>
    </row>
    <row r="2" spans="1:10" ht="15.75" x14ac:dyDescent="0.25">
      <c r="A2" s="13"/>
      <c r="B2" s="12"/>
      <c r="C2" s="15"/>
      <c r="D2" s="15"/>
      <c r="E2" s="15"/>
      <c r="F2" s="15"/>
      <c r="G2" s="15"/>
      <c r="H2" s="15"/>
      <c r="I2" s="12"/>
      <c r="J2" s="15"/>
    </row>
    <row r="3" spans="1:10" x14ac:dyDescent="0.2">
      <c r="A3" s="49" t="s">
        <v>5</v>
      </c>
      <c r="B3" s="49"/>
      <c r="C3" s="49"/>
      <c r="D3" s="49"/>
      <c r="E3" s="19" t="s">
        <v>6</v>
      </c>
      <c r="F3" s="19" t="s">
        <v>7</v>
      </c>
      <c r="G3" s="19" t="s">
        <v>8</v>
      </c>
      <c r="H3" s="19" t="s">
        <v>9</v>
      </c>
      <c r="I3" s="19" t="s">
        <v>15</v>
      </c>
      <c r="J3" s="20" t="s">
        <v>10</v>
      </c>
    </row>
    <row r="4" spans="1:10" x14ac:dyDescent="0.2">
      <c r="A4" s="48" t="str">
        <f>'[3]RFO Submittal'!A4</f>
        <v>College Scheduler, LLC</v>
      </c>
      <c r="B4" s="48"/>
      <c r="C4" s="48"/>
      <c r="D4" s="48"/>
      <c r="E4" s="21">
        <f>[3]Evaluation!E8</f>
        <v>0</v>
      </c>
      <c r="F4" s="21">
        <f>[3]Evaluation!H8</f>
        <v>20</v>
      </c>
      <c r="G4" s="21">
        <f>[3]Evaluation!K8</f>
        <v>16</v>
      </c>
      <c r="H4" s="21">
        <f>[3]Evaluation!N8</f>
        <v>12</v>
      </c>
      <c r="I4" s="21">
        <f>[3]Evaluation!Q8</f>
        <v>16</v>
      </c>
      <c r="J4" s="22">
        <f>SUM(E4:I4)</f>
        <v>64</v>
      </c>
    </row>
    <row r="5" spans="1:10" x14ac:dyDescent="0.2">
      <c r="A5" s="48" t="str">
        <f>'[3]RFO Submittal'!A5</f>
        <v>IntraSee</v>
      </c>
      <c r="B5" s="48"/>
      <c r="C5" s="48"/>
      <c r="D5" s="48"/>
      <c r="E5" s="21">
        <f>[3]Evaluation!E9</f>
        <v>0</v>
      </c>
      <c r="F5" s="21">
        <f>[3]Evaluation!H9</f>
        <v>15</v>
      </c>
      <c r="G5" s="21">
        <f>[3]Evaluation!K9</f>
        <v>14</v>
      </c>
      <c r="H5" s="21">
        <f>[3]Evaluation!N9</f>
        <v>12</v>
      </c>
      <c r="I5" s="21">
        <f>[3]Evaluation!Q9</f>
        <v>14</v>
      </c>
      <c r="J5" s="22">
        <f t="shared" ref="J5:J6" si="0">SUM(E5:I5)</f>
        <v>55</v>
      </c>
    </row>
    <row r="6" spans="1:10" x14ac:dyDescent="0.2">
      <c r="A6" s="48" t="str">
        <f>'[3]RFO Submittal'!A6</f>
        <v>Larocke</v>
      </c>
      <c r="B6" s="48"/>
      <c r="C6" s="48"/>
      <c r="D6" s="48"/>
      <c r="E6" s="21">
        <f>[3]Evaluation!E10</f>
        <v>0</v>
      </c>
      <c r="F6" s="21">
        <f>[3]Evaluation!H10</f>
        <v>20</v>
      </c>
      <c r="G6" s="21">
        <f>[3]Evaluation!K10</f>
        <v>16</v>
      </c>
      <c r="H6" s="21">
        <f>[3]Evaluation!N10</f>
        <v>14</v>
      </c>
      <c r="I6" s="21">
        <f>[3]Evaluation!Q10</f>
        <v>16</v>
      </c>
      <c r="J6" s="22">
        <f t="shared" si="0"/>
        <v>66</v>
      </c>
    </row>
    <row r="7" spans="1:10" x14ac:dyDescent="0.2">
      <c r="A7" s="48" t="str">
        <f>'[3]RFO Submittal'!A7</f>
        <v>VSB - Visual Schedule Builder</v>
      </c>
      <c r="B7" s="48"/>
      <c r="C7" s="48"/>
      <c r="D7" s="48"/>
      <c r="E7" s="21">
        <f>[3]Evaluation!E11</f>
        <v>0</v>
      </c>
      <c r="F7" s="21">
        <f>[3]Evaluation!H11</f>
        <v>20</v>
      </c>
      <c r="G7" s="21">
        <f>[3]Evaluation!K11</f>
        <v>16</v>
      </c>
      <c r="H7" s="21">
        <f>[3]Evaluation!N11</f>
        <v>16</v>
      </c>
      <c r="I7" s="21">
        <f>[3]Evaluation!Q11</f>
        <v>16</v>
      </c>
      <c r="J7" s="22">
        <f>SUM(E7:I7)</f>
        <v>68</v>
      </c>
    </row>
  </sheetData>
  <mergeCells count="5">
    <mergeCell ref="A7:D7"/>
    <mergeCell ref="A6:D6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G1" sqref="G1"/>
    </sheetView>
  </sheetViews>
  <sheetFormatPr defaultRowHeight="12.75" x14ac:dyDescent="0.2"/>
  <sheetData>
    <row r="1" spans="1:10" ht="15.75" x14ac:dyDescent="0.25">
      <c r="A1" s="13" t="s">
        <v>0</v>
      </c>
      <c r="B1" s="13"/>
      <c r="C1" s="13"/>
      <c r="D1" s="13"/>
      <c r="E1" s="25"/>
      <c r="F1" s="25"/>
      <c r="G1" s="25" t="s">
        <v>44</v>
      </c>
      <c r="H1" s="25"/>
      <c r="I1" s="25"/>
      <c r="J1" s="25"/>
    </row>
    <row r="2" spans="1:10" ht="15.75" x14ac:dyDescent="0.25">
      <c r="A2" s="13"/>
      <c r="B2" s="12"/>
      <c r="C2" s="15"/>
      <c r="D2" s="15"/>
      <c r="E2" s="15"/>
      <c r="F2" s="15"/>
      <c r="G2" s="15"/>
      <c r="H2" s="15"/>
      <c r="I2" s="12"/>
      <c r="J2" s="15"/>
    </row>
    <row r="3" spans="1:10" x14ac:dyDescent="0.2">
      <c r="A3" s="49" t="s">
        <v>5</v>
      </c>
      <c r="B3" s="49"/>
      <c r="C3" s="49"/>
      <c r="D3" s="49"/>
      <c r="E3" s="19" t="s">
        <v>6</v>
      </c>
      <c r="F3" s="19" t="s">
        <v>7</v>
      </c>
      <c r="G3" s="19" t="s">
        <v>8</v>
      </c>
      <c r="H3" s="19" t="s">
        <v>9</v>
      </c>
      <c r="I3" s="19" t="s">
        <v>15</v>
      </c>
      <c r="J3" s="20" t="s">
        <v>10</v>
      </c>
    </row>
    <row r="4" spans="1:10" x14ac:dyDescent="0.2">
      <c r="A4" s="48" t="str">
        <f>'[4]RFO Submittal'!A4</f>
        <v>College Scheduler, LLC</v>
      </c>
      <c r="B4" s="48"/>
      <c r="C4" s="48"/>
      <c r="D4" s="48"/>
      <c r="E4" s="21">
        <f>[4]Evaluation!E8</f>
        <v>0</v>
      </c>
      <c r="F4" s="21">
        <f>[4]Evaluation!H8</f>
        <v>25</v>
      </c>
      <c r="G4" s="21">
        <f>[4]Evaluation!K8</f>
        <v>20</v>
      </c>
      <c r="H4" s="21">
        <f>[4]Evaluation!N8</f>
        <v>16</v>
      </c>
      <c r="I4" s="21">
        <f>[4]Evaluation!Q8</f>
        <v>16</v>
      </c>
      <c r="J4" s="22">
        <f>SUM(E4:I4)</f>
        <v>77</v>
      </c>
    </row>
    <row r="5" spans="1:10" x14ac:dyDescent="0.2">
      <c r="A5" s="48" t="str">
        <f>'[4]RFO Submittal'!A5</f>
        <v>IntraSee</v>
      </c>
      <c r="B5" s="48"/>
      <c r="C5" s="48"/>
      <c r="D5" s="48"/>
      <c r="E5" s="21">
        <f>[4]Evaluation!E9</f>
        <v>0</v>
      </c>
      <c r="F5" s="21">
        <f>[4]Evaluation!H9</f>
        <v>20</v>
      </c>
      <c r="G5" s="21">
        <f>[4]Evaluation!K9</f>
        <v>12</v>
      </c>
      <c r="H5" s="21">
        <f>[4]Evaluation!N9</f>
        <v>12</v>
      </c>
      <c r="I5" s="21">
        <f>[4]Evaluation!Q9</f>
        <v>16</v>
      </c>
      <c r="J5" s="22">
        <f t="shared" ref="J5:J6" si="0">SUM(E5:I5)</f>
        <v>60</v>
      </c>
    </row>
    <row r="6" spans="1:10" x14ac:dyDescent="0.2">
      <c r="A6" s="48" t="str">
        <f>'[4]RFO Submittal'!A6</f>
        <v>Larocke</v>
      </c>
      <c r="B6" s="48"/>
      <c r="C6" s="48"/>
      <c r="D6" s="48"/>
      <c r="E6" s="21">
        <f>[4]Evaluation!E10</f>
        <v>0</v>
      </c>
      <c r="F6" s="21">
        <f>[4]Evaluation!H10</f>
        <v>15</v>
      </c>
      <c r="G6" s="21">
        <f>[4]Evaluation!K10</f>
        <v>8</v>
      </c>
      <c r="H6" s="21">
        <f>[4]Evaluation!N10</f>
        <v>9.6</v>
      </c>
      <c r="I6" s="21">
        <f>[4]Evaluation!Q10</f>
        <v>8</v>
      </c>
      <c r="J6" s="22">
        <f t="shared" si="0"/>
        <v>40.6</v>
      </c>
    </row>
    <row r="7" spans="1:10" x14ac:dyDescent="0.2">
      <c r="A7" s="48" t="str">
        <f>'[4]RFO Submittal'!A7</f>
        <v>VSB - Visual Schedule Builder</v>
      </c>
      <c r="B7" s="48"/>
      <c r="C7" s="48"/>
      <c r="D7" s="48"/>
      <c r="E7" s="21">
        <f>[4]Evaluation!E11</f>
        <v>0</v>
      </c>
      <c r="F7" s="21">
        <f>[4]Evaluation!H11</f>
        <v>15</v>
      </c>
      <c r="G7" s="21">
        <f>[4]Evaluation!K11</f>
        <v>16</v>
      </c>
      <c r="H7" s="21">
        <f>[4]Evaluation!N11</f>
        <v>16</v>
      </c>
      <c r="I7" s="21">
        <f>[4]Evaluation!Q11</f>
        <v>16</v>
      </c>
      <c r="J7" s="22">
        <f>SUM(E7:I7)</f>
        <v>63</v>
      </c>
    </row>
  </sheetData>
  <mergeCells count="5">
    <mergeCell ref="A7:D7"/>
    <mergeCell ref="A6:D6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G1" sqref="G1"/>
    </sheetView>
  </sheetViews>
  <sheetFormatPr defaultRowHeight="12.75" x14ac:dyDescent="0.2"/>
  <sheetData>
    <row r="1" spans="1:10" ht="15.75" x14ac:dyDescent="0.25">
      <c r="A1" s="13" t="s">
        <v>0</v>
      </c>
      <c r="B1" s="13"/>
      <c r="C1" s="13"/>
      <c r="D1" s="13"/>
      <c r="E1" s="25"/>
      <c r="F1" s="25"/>
      <c r="G1" s="25" t="s">
        <v>43</v>
      </c>
      <c r="H1" s="25"/>
      <c r="I1" s="25"/>
      <c r="J1" s="25"/>
    </row>
    <row r="2" spans="1:10" ht="15.75" x14ac:dyDescent="0.25">
      <c r="A2" s="13"/>
      <c r="B2" s="12"/>
      <c r="C2" s="15"/>
      <c r="D2" s="15"/>
      <c r="E2" s="15"/>
      <c r="F2" s="15"/>
      <c r="G2" s="15"/>
      <c r="H2" s="15"/>
      <c r="I2" s="12"/>
      <c r="J2" s="15"/>
    </row>
    <row r="3" spans="1:10" x14ac:dyDescent="0.2">
      <c r="A3" s="49" t="s">
        <v>5</v>
      </c>
      <c r="B3" s="49"/>
      <c r="C3" s="49"/>
      <c r="D3" s="49"/>
      <c r="E3" s="19" t="s">
        <v>6</v>
      </c>
      <c r="F3" s="19" t="s">
        <v>7</v>
      </c>
      <c r="G3" s="19" t="s">
        <v>8</v>
      </c>
      <c r="H3" s="19" t="s">
        <v>9</v>
      </c>
      <c r="I3" s="19" t="s">
        <v>15</v>
      </c>
      <c r="J3" s="20" t="s">
        <v>10</v>
      </c>
    </row>
    <row r="4" spans="1:10" x14ac:dyDescent="0.2">
      <c r="A4" s="48" t="str">
        <f>'[5]RFO Submittal'!A4</f>
        <v>College Scheduler, LLC</v>
      </c>
      <c r="B4" s="48"/>
      <c r="C4" s="48"/>
      <c r="D4" s="48"/>
      <c r="E4" s="21">
        <f>[5]Evaluation!E8</f>
        <v>0</v>
      </c>
      <c r="F4" s="21">
        <f>[5]Evaluation!H8</f>
        <v>25</v>
      </c>
      <c r="G4" s="21">
        <f>[5]Evaluation!K8</f>
        <v>16</v>
      </c>
      <c r="H4" s="21">
        <f>[5]Evaluation!N8</f>
        <v>16</v>
      </c>
      <c r="I4" s="21">
        <f>[5]Evaluation!Q8</f>
        <v>16</v>
      </c>
      <c r="J4" s="22">
        <f>SUM(E4:I4)</f>
        <v>73</v>
      </c>
    </row>
    <row r="5" spans="1:10" x14ac:dyDescent="0.2">
      <c r="A5" s="48" t="str">
        <f>'[5]RFO Submittal'!A5</f>
        <v>IntraSee</v>
      </c>
      <c r="B5" s="48"/>
      <c r="C5" s="48"/>
      <c r="D5" s="48"/>
      <c r="E5" s="21">
        <f>[5]Evaluation!E9</f>
        <v>0</v>
      </c>
      <c r="F5" s="21">
        <f>[5]Evaluation!H9</f>
        <v>25</v>
      </c>
      <c r="G5" s="21">
        <f>[5]Evaluation!K9</f>
        <v>16</v>
      </c>
      <c r="H5" s="21">
        <f>[5]Evaluation!N9</f>
        <v>16</v>
      </c>
      <c r="I5" s="21">
        <f>[5]Evaluation!Q9</f>
        <v>16</v>
      </c>
      <c r="J5" s="22">
        <f t="shared" ref="J5:J6" si="0">SUM(E5:I5)</f>
        <v>73</v>
      </c>
    </row>
    <row r="6" spans="1:10" x14ac:dyDescent="0.2">
      <c r="A6" s="48" t="str">
        <f>'[5]RFO Submittal'!A6</f>
        <v>Larocke</v>
      </c>
      <c r="B6" s="48"/>
      <c r="C6" s="48"/>
      <c r="D6" s="48"/>
      <c r="E6" s="21">
        <f>[5]Evaluation!E10</f>
        <v>0</v>
      </c>
      <c r="F6" s="21">
        <f>[5]Evaluation!H10</f>
        <v>15</v>
      </c>
      <c r="G6" s="21">
        <f>[5]Evaluation!K10</f>
        <v>12</v>
      </c>
      <c r="H6" s="21">
        <f>[5]Evaluation!N10</f>
        <v>8</v>
      </c>
      <c r="I6" s="21">
        <f>[5]Evaluation!Q10</f>
        <v>8</v>
      </c>
      <c r="J6" s="22">
        <f t="shared" si="0"/>
        <v>43</v>
      </c>
    </row>
    <row r="7" spans="1:10" x14ac:dyDescent="0.2">
      <c r="A7" s="48" t="str">
        <f>'[5]RFO Submittal'!A7</f>
        <v>VSB - Visual Schedule Builder</v>
      </c>
      <c r="B7" s="48"/>
      <c r="C7" s="48"/>
      <c r="D7" s="48"/>
      <c r="E7" s="21">
        <f>[5]Evaluation!E11</f>
        <v>0</v>
      </c>
      <c r="F7" s="21">
        <f>[5]Evaluation!H11</f>
        <v>25</v>
      </c>
      <c r="G7" s="21">
        <f>[5]Evaluation!K11</f>
        <v>16</v>
      </c>
      <c r="H7" s="21">
        <f>[5]Evaluation!N11</f>
        <v>16</v>
      </c>
      <c r="I7" s="21">
        <f>[5]Evaluation!Q11</f>
        <v>16</v>
      </c>
      <c r="J7" s="22">
        <f>SUM(E7:I7)</f>
        <v>73</v>
      </c>
    </row>
  </sheetData>
  <mergeCells count="5">
    <mergeCell ref="A7:D7"/>
    <mergeCell ref="A6:D6"/>
    <mergeCell ref="A3:D3"/>
    <mergeCell ref="A4:D4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G1" sqref="G1"/>
    </sheetView>
  </sheetViews>
  <sheetFormatPr defaultRowHeight="12.75" x14ac:dyDescent="0.2"/>
  <sheetData>
    <row r="1" spans="1:10" ht="15.75" x14ac:dyDescent="0.25">
      <c r="A1" s="13" t="s">
        <v>0</v>
      </c>
      <c r="B1" s="13"/>
      <c r="C1" s="13"/>
      <c r="D1" s="13"/>
      <c r="E1" s="24"/>
      <c r="F1" s="24"/>
      <c r="G1" s="24" t="s">
        <v>42</v>
      </c>
      <c r="H1" s="24"/>
      <c r="I1" s="24"/>
      <c r="J1" s="24"/>
    </row>
    <row r="2" spans="1:10" ht="15.75" x14ac:dyDescent="0.25">
      <c r="A2" s="13"/>
      <c r="B2" s="12"/>
      <c r="C2" s="15"/>
      <c r="D2" s="15"/>
      <c r="E2" s="15"/>
      <c r="F2" s="15"/>
      <c r="G2" s="15"/>
      <c r="H2" s="15"/>
      <c r="I2" s="12"/>
      <c r="J2" s="15"/>
    </row>
    <row r="3" spans="1:10" x14ac:dyDescent="0.2">
      <c r="A3" s="49" t="s">
        <v>5</v>
      </c>
      <c r="B3" s="49"/>
      <c r="C3" s="49"/>
      <c r="D3" s="49"/>
      <c r="E3" s="19" t="s">
        <v>6</v>
      </c>
      <c r="F3" s="19" t="s">
        <v>7</v>
      </c>
      <c r="G3" s="19" t="s">
        <v>8</v>
      </c>
      <c r="H3" s="19" t="s">
        <v>9</v>
      </c>
      <c r="I3" s="19" t="s">
        <v>15</v>
      </c>
      <c r="J3" s="20" t="s">
        <v>10</v>
      </c>
    </row>
    <row r="4" spans="1:10" x14ac:dyDescent="0.2">
      <c r="A4" s="48" t="str">
        <f>'[6]RFO Submittal'!A4</f>
        <v>College Scheduler, LLC</v>
      </c>
      <c r="B4" s="48"/>
      <c r="C4" s="48"/>
      <c r="D4" s="48"/>
      <c r="E4" s="21">
        <f>[6]Evaluation!E8</f>
        <v>0</v>
      </c>
      <c r="F4" s="21">
        <f>[6]Evaluation!H8</f>
        <v>20</v>
      </c>
      <c r="G4" s="21">
        <f>[6]Evaluation!K8</f>
        <v>16</v>
      </c>
      <c r="H4" s="21">
        <f>[6]Evaluation!N8</f>
        <v>16</v>
      </c>
      <c r="I4" s="21">
        <f>[6]Evaluation!Q8</f>
        <v>20</v>
      </c>
      <c r="J4" s="22">
        <f>SUM(E4:I4)</f>
        <v>72</v>
      </c>
    </row>
    <row r="5" spans="1:10" x14ac:dyDescent="0.2">
      <c r="A5" s="48" t="str">
        <f>'[6]RFO Submittal'!A5</f>
        <v>IntraSee</v>
      </c>
      <c r="B5" s="48"/>
      <c r="C5" s="48"/>
      <c r="D5" s="48"/>
      <c r="E5" s="21">
        <f>[6]Evaluation!E9</f>
        <v>0</v>
      </c>
      <c r="F5" s="21">
        <f>[6]Evaluation!H9</f>
        <v>15</v>
      </c>
      <c r="G5" s="21">
        <f>[6]Evaluation!K9</f>
        <v>8</v>
      </c>
      <c r="H5" s="21">
        <f>[6]Evaluation!N9</f>
        <v>8</v>
      </c>
      <c r="I5" s="21">
        <f>[6]Evaluation!Q9</f>
        <v>12</v>
      </c>
      <c r="J5" s="22">
        <f t="shared" ref="J5:J6" si="0">SUM(E5:I5)</f>
        <v>43</v>
      </c>
    </row>
    <row r="6" spans="1:10" x14ac:dyDescent="0.2">
      <c r="A6" s="48" t="str">
        <f>'[6]RFO Submittal'!A6</f>
        <v>Larocke</v>
      </c>
      <c r="B6" s="48"/>
      <c r="C6" s="48"/>
      <c r="D6" s="48"/>
      <c r="E6" s="21">
        <f>[6]Evaluation!E10</f>
        <v>0</v>
      </c>
      <c r="F6" s="21">
        <f>[6]Evaluation!H10</f>
        <v>15</v>
      </c>
      <c r="G6" s="21">
        <f>[6]Evaluation!K10</f>
        <v>8</v>
      </c>
      <c r="H6" s="21">
        <f>[6]Evaluation!N10</f>
        <v>12</v>
      </c>
      <c r="I6" s="21">
        <f>[6]Evaluation!Q10</f>
        <v>12</v>
      </c>
      <c r="J6" s="22">
        <f t="shared" si="0"/>
        <v>47</v>
      </c>
    </row>
    <row r="7" spans="1:10" x14ac:dyDescent="0.2">
      <c r="A7" s="48" t="str">
        <f>'[6]RFO Submittal'!A7</f>
        <v>VSB - Visual Schedule Builder</v>
      </c>
      <c r="B7" s="48"/>
      <c r="C7" s="48"/>
      <c r="D7" s="48"/>
      <c r="E7" s="21">
        <f>[6]Evaluation!E11</f>
        <v>0</v>
      </c>
      <c r="F7" s="21">
        <f>[6]Evaluation!H11</f>
        <v>20</v>
      </c>
      <c r="G7" s="21">
        <f>[6]Evaluation!K11</f>
        <v>16</v>
      </c>
      <c r="H7" s="21">
        <f>[6]Evaluation!N11</f>
        <v>16</v>
      </c>
      <c r="I7" s="21">
        <f>[6]Evaluation!Q11</f>
        <v>20</v>
      </c>
      <c r="J7" s="22">
        <f>SUM(E7:I7)</f>
        <v>72</v>
      </c>
    </row>
  </sheetData>
  <mergeCells count="5">
    <mergeCell ref="A7:D7"/>
    <mergeCell ref="A6:D6"/>
    <mergeCell ref="A3:D3"/>
    <mergeCell ref="A4:D4"/>
    <mergeCell ref="A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"/>
  <sheetViews>
    <sheetView tabSelected="1" workbookViewId="0">
      <selection activeCell="E26" sqref="E26"/>
    </sheetView>
  </sheetViews>
  <sheetFormatPr defaultRowHeight="12.75" x14ac:dyDescent="0.2"/>
  <sheetData>
    <row r="1" spans="1:10" ht="15.75" x14ac:dyDescent="0.25">
      <c r="A1" s="13" t="s">
        <v>0</v>
      </c>
      <c r="B1" s="13"/>
      <c r="C1" s="13"/>
      <c r="D1" s="13"/>
      <c r="E1" s="24"/>
      <c r="F1" s="24"/>
      <c r="G1" s="24" t="s">
        <v>41</v>
      </c>
      <c r="H1" s="24"/>
      <c r="I1" s="24"/>
      <c r="J1" s="24"/>
    </row>
    <row r="2" spans="1:10" ht="15.75" x14ac:dyDescent="0.25">
      <c r="A2" s="13"/>
      <c r="B2" s="12"/>
      <c r="C2" s="15"/>
      <c r="D2" s="15"/>
      <c r="E2" s="15"/>
      <c r="F2" s="15"/>
      <c r="G2" s="15"/>
      <c r="H2" s="15"/>
      <c r="I2" s="12"/>
      <c r="J2" s="15"/>
    </row>
    <row r="3" spans="1:10" x14ac:dyDescent="0.2">
      <c r="A3" s="49" t="s">
        <v>5</v>
      </c>
      <c r="B3" s="49"/>
      <c r="C3" s="49"/>
      <c r="D3" s="49"/>
      <c r="E3" s="19" t="s">
        <v>6</v>
      </c>
      <c r="F3" s="19" t="s">
        <v>7</v>
      </c>
      <c r="G3" s="19" t="s">
        <v>8</v>
      </c>
      <c r="H3" s="19" t="s">
        <v>9</v>
      </c>
      <c r="I3" s="19" t="s">
        <v>15</v>
      </c>
      <c r="J3" s="20" t="s">
        <v>10</v>
      </c>
    </row>
    <row r="4" spans="1:10" x14ac:dyDescent="0.2">
      <c r="A4" s="48" t="str">
        <f>'[7]RFO Submittal'!A4</f>
        <v>College Scheduler, LLC</v>
      </c>
      <c r="B4" s="48"/>
      <c r="C4" s="48"/>
      <c r="D4" s="48"/>
      <c r="E4" s="21">
        <f>[7]Evaluation!E8</f>
        <v>13.5</v>
      </c>
      <c r="F4" s="21">
        <f>[7]Evaluation!H8</f>
        <v>22</v>
      </c>
      <c r="G4" s="21">
        <f>[7]Evaluation!K8</f>
        <v>17.600000000000001</v>
      </c>
      <c r="H4" s="21">
        <f>[7]Evaluation!N8</f>
        <v>20</v>
      </c>
      <c r="I4" s="21">
        <f>[7]Evaluation!Q8</f>
        <v>18</v>
      </c>
      <c r="J4" s="22">
        <f>SUM(F4:I4)</f>
        <v>77.599999999999994</v>
      </c>
    </row>
    <row r="5" spans="1:10" x14ac:dyDescent="0.2">
      <c r="A5" s="48" t="str">
        <f>'[7]RFO Submittal'!A5</f>
        <v>IntraSee</v>
      </c>
      <c r="B5" s="48"/>
      <c r="C5" s="48"/>
      <c r="D5" s="48"/>
      <c r="E5" s="21">
        <f>[7]Evaluation!E9</f>
        <v>7.5</v>
      </c>
      <c r="F5" s="21">
        <f>[7]Evaluation!H9</f>
        <v>12.5</v>
      </c>
      <c r="G5" s="21">
        <f>[7]Evaluation!K9</f>
        <v>10</v>
      </c>
      <c r="H5" s="21">
        <f>[7]Evaluation!N9</f>
        <v>4</v>
      </c>
      <c r="I5" s="21">
        <f>[7]Evaluation!Q9</f>
        <v>4</v>
      </c>
      <c r="J5" s="22">
        <f t="shared" ref="J5:J7" si="0">SUM(F5:I5)</f>
        <v>30.5</v>
      </c>
    </row>
    <row r="6" spans="1:10" x14ac:dyDescent="0.2">
      <c r="A6" s="48" t="str">
        <f>'[7]RFO Submittal'!A6</f>
        <v>Larocke</v>
      </c>
      <c r="B6" s="48"/>
      <c r="C6" s="48"/>
      <c r="D6" s="48"/>
      <c r="E6" s="21">
        <f>[7]Evaluation!E10</f>
        <v>3</v>
      </c>
      <c r="F6" s="21">
        <f>[7]Evaluation!H10</f>
        <v>5</v>
      </c>
      <c r="G6" s="21">
        <f>[7]Evaluation!K10</f>
        <v>4</v>
      </c>
      <c r="H6" s="21">
        <f>[7]Evaluation!N10</f>
        <v>4</v>
      </c>
      <c r="I6" s="21">
        <f>[7]Evaluation!Q10</f>
        <v>4</v>
      </c>
      <c r="J6" s="22">
        <f t="shared" si="0"/>
        <v>17</v>
      </c>
    </row>
    <row r="7" spans="1:10" x14ac:dyDescent="0.2">
      <c r="A7" s="48" t="str">
        <f>'[7]RFO Submittal'!A7</f>
        <v>VSB - Visual Schedule Builder</v>
      </c>
      <c r="B7" s="48"/>
      <c r="C7" s="48"/>
      <c r="D7" s="48"/>
      <c r="E7" s="21">
        <f>[7]Evaluation!E11</f>
        <v>15</v>
      </c>
      <c r="F7" s="21">
        <f>[7]Evaluation!H11</f>
        <v>21.5</v>
      </c>
      <c r="G7" s="21">
        <f>[7]Evaluation!K11</f>
        <v>17.600000000000001</v>
      </c>
      <c r="H7" s="21">
        <f>[7]Evaluation!N11</f>
        <v>20</v>
      </c>
      <c r="I7" s="21">
        <f>[7]Evaluation!Q11</f>
        <v>18</v>
      </c>
      <c r="J7" s="22">
        <f t="shared" si="0"/>
        <v>77.099999999999994</v>
      </c>
    </row>
  </sheetData>
  <mergeCells count="5">
    <mergeCell ref="A7:D7"/>
    <mergeCell ref="A6:D6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B4" sqref="B4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9.7109375" style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50" t="s">
        <v>11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6.25" customHeight="1" x14ac:dyDescent="0.2">
      <c r="A2" s="51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'1'!G1</f>
        <v>Evaluator 1</v>
      </c>
      <c r="C4" s="4" t="str">
        <f>'2'!G1</f>
        <v>Evaluator 2</v>
      </c>
      <c r="D4" s="4" t="str">
        <f>'3'!G1</f>
        <v>Evaluator 3</v>
      </c>
      <c r="E4" s="4" t="str">
        <f>'4'!G1</f>
        <v>Evaluator 4</v>
      </c>
      <c r="F4" s="4" t="str">
        <f>'5'!G1</f>
        <v>Evaluator 5</v>
      </c>
      <c r="G4" s="4" t="str">
        <f>'6'!G1</f>
        <v>Evaluator 6</v>
      </c>
      <c r="H4" s="4" t="str">
        <f>'7'!G1</f>
        <v>Evaluator 7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College Scheduler, LLC</v>
      </c>
      <c r="B5" s="9">
        <f>'1'!J4</f>
        <v>70.099999999999994</v>
      </c>
      <c r="C5" s="9">
        <f>'2'!J4</f>
        <v>78.099999999999994</v>
      </c>
      <c r="D5" s="9">
        <f>'3'!J4</f>
        <v>64</v>
      </c>
      <c r="E5" s="9">
        <f>'4'!J4</f>
        <v>77</v>
      </c>
      <c r="F5" s="9">
        <f>'5'!J4</f>
        <v>73</v>
      </c>
      <c r="G5" s="9">
        <f>'6'!J4</f>
        <v>72</v>
      </c>
      <c r="H5" s="9">
        <f>'7'!J4</f>
        <v>77.599999999999994</v>
      </c>
      <c r="I5" s="9">
        <f>AVERAGE(B5:H5)</f>
        <v>73.114285714285714</v>
      </c>
      <c r="J5" s="10">
        <f>RANK(I5,$I$5:$I$8,0)</f>
        <v>1</v>
      </c>
    </row>
    <row r="6" spans="1:12" ht="16.5" customHeight="1" x14ac:dyDescent="0.2">
      <c r="A6" s="8" t="str">
        <f>'7'!A5:D5</f>
        <v>IntraSee</v>
      </c>
      <c r="B6" s="9">
        <f>'1'!J5</f>
        <v>63.399999999999991</v>
      </c>
      <c r="C6" s="9">
        <f>'2'!J5</f>
        <v>58.5</v>
      </c>
      <c r="D6" s="9">
        <f>'3'!J5</f>
        <v>55</v>
      </c>
      <c r="E6" s="9">
        <f>'4'!J5</f>
        <v>60</v>
      </c>
      <c r="F6" s="9">
        <f>'5'!J5</f>
        <v>73</v>
      </c>
      <c r="G6" s="9">
        <f>'6'!J5</f>
        <v>43</v>
      </c>
      <c r="H6" s="9">
        <f>'7'!J5</f>
        <v>30.5</v>
      </c>
      <c r="I6" s="9">
        <f t="shared" ref="I6:I8" si="0">AVERAGE(B6:H6)</f>
        <v>54.771428571428565</v>
      </c>
      <c r="J6" s="10">
        <f t="shared" ref="J6:J8" si="1">RANK(I6,$I$5:$I$8,0)</f>
        <v>3</v>
      </c>
    </row>
    <row r="7" spans="1:12" ht="16.5" customHeight="1" x14ac:dyDescent="0.2">
      <c r="A7" s="8" t="str">
        <f>'7'!A6:D6</f>
        <v>Larocke</v>
      </c>
      <c r="B7" s="9">
        <f>'1'!J6</f>
        <v>23.6</v>
      </c>
      <c r="C7" s="9">
        <f>'2'!J6</f>
        <v>44.6</v>
      </c>
      <c r="D7" s="9">
        <f>'3'!J6</f>
        <v>66</v>
      </c>
      <c r="E7" s="9">
        <f>'4'!J6</f>
        <v>40.6</v>
      </c>
      <c r="F7" s="9">
        <f>'5'!J6</f>
        <v>43</v>
      </c>
      <c r="G7" s="9">
        <f>'6'!J6</f>
        <v>47</v>
      </c>
      <c r="H7" s="9">
        <f>'7'!J6</f>
        <v>17</v>
      </c>
      <c r="I7" s="9">
        <f t="shared" si="0"/>
        <v>40.257142857142853</v>
      </c>
      <c r="J7" s="10">
        <f t="shared" si="1"/>
        <v>4</v>
      </c>
    </row>
    <row r="8" spans="1:12" x14ac:dyDescent="0.2">
      <c r="A8" s="8" t="str">
        <f>'7'!A7:D7</f>
        <v>VSB - Visual Schedule Builder</v>
      </c>
      <c r="B8" s="9">
        <f>'1'!J7</f>
        <v>64.599999999999994</v>
      </c>
      <c r="C8" s="9">
        <f>'2'!J7</f>
        <v>68.5</v>
      </c>
      <c r="D8" s="9">
        <f>'3'!J7</f>
        <v>68</v>
      </c>
      <c r="E8" s="9">
        <f>'4'!J7</f>
        <v>63</v>
      </c>
      <c r="F8" s="9">
        <f>'5'!J7</f>
        <v>73</v>
      </c>
      <c r="G8" s="9">
        <f>'6'!J7</f>
        <v>72</v>
      </c>
      <c r="H8" s="9">
        <f>'7'!J7</f>
        <v>77.099999999999994</v>
      </c>
      <c r="I8" s="9">
        <f t="shared" si="0"/>
        <v>69.45714285714287</v>
      </c>
      <c r="J8" s="10">
        <f t="shared" si="1"/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4" sqref="B4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50" t="s">
        <v>12</v>
      </c>
      <c r="B1" s="50"/>
      <c r="C1" s="50"/>
      <c r="D1" s="50"/>
    </row>
    <row r="2" spans="1:4" ht="48.75" customHeight="1" x14ac:dyDescent="0.2">
      <c r="A2" s="51" t="s">
        <v>16</v>
      </c>
      <c r="B2" s="51"/>
      <c r="C2" s="51"/>
      <c r="D2" s="51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tr">
        <f>'7'!G1</f>
        <v>Evaluator 7</v>
      </c>
      <c r="C4" s="5" t="s">
        <v>13</v>
      </c>
      <c r="D4" s="6" t="s">
        <v>4</v>
      </c>
    </row>
    <row r="5" spans="1:4" ht="16.5" customHeight="1" x14ac:dyDescent="0.2">
      <c r="A5" s="8" t="str">
        <f>'7'!A4:D4</f>
        <v>College Scheduler, LLC</v>
      </c>
      <c r="B5" s="9">
        <f>'7'!E4</f>
        <v>13.5</v>
      </c>
      <c r="C5" s="9">
        <f>AVERAGE(B5)</f>
        <v>13.5</v>
      </c>
      <c r="D5" s="10">
        <f>RANK(C5,$C$5:$C$8,0)</f>
        <v>2</v>
      </c>
    </row>
    <row r="6" spans="1:4" ht="16.5" customHeight="1" x14ac:dyDescent="0.2">
      <c r="A6" s="8" t="str">
        <f>'7'!A5:D5</f>
        <v>IntraSee</v>
      </c>
      <c r="B6" s="9">
        <f>'7'!E5</f>
        <v>7.5</v>
      </c>
      <c r="C6" s="9">
        <f t="shared" ref="C6:C8" si="0">AVERAGE(B6)</f>
        <v>7.5</v>
      </c>
      <c r="D6" s="10">
        <f t="shared" ref="D6:D8" si="1">RANK(C6,$C$5:$C$8,0)</f>
        <v>3</v>
      </c>
    </row>
    <row r="7" spans="1:4" ht="16.5" customHeight="1" x14ac:dyDescent="0.2">
      <c r="A7" s="8" t="str">
        <f>'7'!A6:D6</f>
        <v>Larocke</v>
      </c>
      <c r="B7" s="9">
        <f>'7'!E6</f>
        <v>3</v>
      </c>
      <c r="C7" s="9">
        <f t="shared" si="0"/>
        <v>3</v>
      </c>
      <c r="D7" s="10">
        <f t="shared" si="1"/>
        <v>4</v>
      </c>
    </row>
    <row r="8" spans="1:4" x14ac:dyDescent="0.2">
      <c r="A8" s="8" t="str">
        <f>'7'!A7:D7</f>
        <v>VSB - Visual Schedule Builder</v>
      </c>
      <c r="B8" s="9">
        <f>'7'!E7</f>
        <v>15</v>
      </c>
      <c r="C8" s="9">
        <f t="shared" si="0"/>
        <v>15</v>
      </c>
      <c r="D8" s="10">
        <f t="shared" si="1"/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2017-06-14T18:38:15Z</dcterms:modified>
</cp:coreProperties>
</file>