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60" yWindow="2505" windowWidth="15675" windowHeight="7740" tabRatio="814" activeTab="10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Cost Summary" sheetId="29" r:id="rId10"/>
    <sheet name="Summary" sheetId="28" r:id="rId11"/>
    <sheet name="Evaluation Matrix" sheetId="30" r:id="rId12"/>
  </sheets>
  <externalReferences>
    <externalReference r:id="rId1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T10" i="30" l="1"/>
  <c r="Q10" i="30"/>
  <c r="N10" i="30"/>
  <c r="U10" i="30" s="1"/>
  <c r="K10" i="30"/>
  <c r="H10" i="30"/>
  <c r="E10" i="30"/>
  <c r="B10" i="30"/>
  <c r="T9" i="30"/>
  <c r="Q9" i="30"/>
  <c r="N9" i="30"/>
  <c r="U9" i="30" s="1"/>
  <c r="K9" i="30"/>
  <c r="H9" i="30"/>
  <c r="E9" i="30"/>
  <c r="B9" i="30"/>
  <c r="T8" i="30"/>
  <c r="Q8" i="30"/>
  <c r="N8" i="30"/>
  <c r="U8" i="30" s="1"/>
  <c r="K8" i="30"/>
  <c r="H8" i="30"/>
  <c r="E8" i="30"/>
  <c r="B8" i="30"/>
  <c r="E1" i="30"/>
  <c r="B18" i="29" l="1"/>
  <c r="B20" i="29" l="1"/>
  <c r="F7" i="23" s="1"/>
  <c r="B19" i="29"/>
  <c r="F6" i="25" s="1"/>
  <c r="F5" i="20"/>
  <c r="F6" i="26"/>
  <c r="F5" i="26"/>
  <c r="F6" i="24"/>
  <c r="F5" i="24"/>
  <c r="F6" i="23"/>
  <c r="F5" i="23"/>
  <c r="F6" i="21"/>
  <c r="F5" i="21"/>
  <c r="F6" i="20"/>
  <c r="A19" i="29"/>
  <c r="A20" i="29"/>
  <c r="A18" i="29"/>
  <c r="H8" i="29"/>
  <c r="F7" i="24" l="1"/>
  <c r="F7" i="21"/>
  <c r="F7" i="25"/>
  <c r="F7" i="22"/>
  <c r="F7" i="26"/>
  <c r="F7" i="20"/>
  <c r="F6" i="22"/>
  <c r="F5" i="22"/>
  <c r="F5" i="25"/>
  <c r="A13" i="29"/>
  <c r="A4" i="29"/>
  <c r="A5" i="29"/>
  <c r="A14" i="29" s="1"/>
  <c r="A3" i="29"/>
  <c r="A12" i="29" s="1"/>
  <c r="I5" i="29"/>
  <c r="D14" i="29" s="1"/>
  <c r="E14" i="29" s="1"/>
  <c r="G5" i="29"/>
  <c r="I4" i="29"/>
  <c r="D13" i="29" s="1"/>
  <c r="E13" i="29" s="1"/>
  <c r="G4" i="29"/>
  <c r="I3" i="29"/>
  <c r="D12" i="29" s="1"/>
  <c r="E12" i="29" s="1"/>
  <c r="G3" i="29"/>
  <c r="B13" i="29" l="1"/>
  <c r="B14" i="29"/>
  <c r="B12" i="29"/>
  <c r="C13" i="29" l="1"/>
  <c r="C14" i="29"/>
  <c r="C12" i="29"/>
  <c r="H6" i="25" l="1"/>
  <c r="H7" i="25"/>
  <c r="H5" i="25"/>
  <c r="H6" i="26" l="1"/>
  <c r="H6" i="4" s="1"/>
  <c r="H7" i="26"/>
  <c r="H7" i="4" s="1"/>
  <c r="H5" i="26"/>
  <c r="H5" i="4" s="1"/>
  <c r="H6" i="24" l="1"/>
  <c r="F6" i="4" s="1"/>
  <c r="H7" i="24"/>
  <c r="F7" i="4" s="1"/>
  <c r="H5" i="24"/>
  <c r="F5" i="4" s="1"/>
  <c r="H6" i="23"/>
  <c r="E6" i="4" s="1"/>
  <c r="H7" i="23"/>
  <c r="E7" i="4" s="1"/>
  <c r="H5" i="23"/>
  <c r="E5" i="4" s="1"/>
  <c r="H6" i="22"/>
  <c r="D6" i="4" s="1"/>
  <c r="H7" i="22"/>
  <c r="D7" i="4" s="1"/>
  <c r="H5" i="22"/>
  <c r="D5" i="4" s="1"/>
  <c r="H6" i="21"/>
  <c r="C6" i="4" s="1"/>
  <c r="H7" i="21"/>
  <c r="C7" i="4" s="1"/>
  <c r="H5" i="21"/>
  <c r="C5" i="4" s="1"/>
  <c r="H6" i="20"/>
  <c r="B6" i="4" s="1"/>
  <c r="H7" i="20"/>
  <c r="B7" i="4" s="1"/>
  <c r="H5" i="20"/>
  <c r="B5" i="4" s="1"/>
  <c r="A7" i="4" l="1"/>
  <c r="A6" i="26"/>
  <c r="A7" i="25"/>
  <c r="A7" i="23"/>
  <c r="A6" i="22"/>
  <c r="A7" i="21"/>
  <c r="A7" i="28"/>
  <c r="A6" i="28"/>
  <c r="A5" i="26"/>
  <c r="A5" i="23" l="1"/>
  <c r="A5" i="21"/>
  <c r="A5" i="25"/>
  <c r="A6" i="23"/>
  <c r="A6" i="4"/>
  <c r="A5" i="20"/>
  <c r="A7" i="22"/>
  <c r="A5" i="24"/>
  <c r="A7" i="26"/>
  <c r="A5" i="28"/>
  <c r="A5" i="4"/>
  <c r="A6" i="21"/>
  <c r="A6" i="25"/>
  <c r="A7" i="20"/>
  <c r="A5" i="22"/>
  <c r="A7" i="24"/>
  <c r="A6" i="20"/>
  <c r="A6" i="24"/>
  <c r="A2" i="28"/>
  <c r="A2" i="4"/>
  <c r="A2" i="26"/>
  <c r="A2" i="25"/>
  <c r="A2" i="24"/>
  <c r="A2" i="23"/>
  <c r="A2" i="22"/>
  <c r="A2" i="21"/>
  <c r="A2" i="20"/>
  <c r="G7" i="4" l="1"/>
  <c r="G6" i="4"/>
  <c r="G5" i="4"/>
  <c r="C4" i="28" l="1"/>
  <c r="D4" i="28"/>
  <c r="E4" i="28"/>
  <c r="F4" i="28"/>
  <c r="G4" i="28"/>
  <c r="H4" i="28"/>
  <c r="B4" i="28"/>
  <c r="I5" i="24" l="1"/>
  <c r="F5" i="28" s="1"/>
  <c r="I5" i="26"/>
  <c r="H5" i="28" s="1"/>
  <c r="I5" i="25"/>
  <c r="G5" i="28" s="1"/>
  <c r="I5" i="22"/>
  <c r="D5" i="28" s="1"/>
  <c r="I5" i="21"/>
  <c r="C5" i="28" s="1"/>
  <c r="I5" i="23"/>
  <c r="E5" i="28" s="1"/>
  <c r="I5" i="20"/>
  <c r="B5" i="28" s="1"/>
  <c r="I6" i="4"/>
  <c r="I7" i="21" l="1"/>
  <c r="C7" i="28" s="1"/>
  <c r="I7" i="25"/>
  <c r="G7" i="28" s="1"/>
  <c r="I5" i="28"/>
  <c r="I6" i="21"/>
  <c r="C6" i="28" s="1"/>
  <c r="I7" i="22"/>
  <c r="D7" i="28" s="1"/>
  <c r="I6" i="20"/>
  <c r="B6" i="28" s="1"/>
  <c r="I7" i="26"/>
  <c r="H7" i="28" s="1"/>
  <c r="I6" i="22"/>
  <c r="D6" i="28" s="1"/>
  <c r="I7" i="20"/>
  <c r="B7" i="28" s="1"/>
  <c r="I6" i="26"/>
  <c r="H6" i="28" s="1"/>
  <c r="I7" i="24"/>
  <c r="F7" i="28" s="1"/>
  <c r="I6" i="25"/>
  <c r="G6" i="28" s="1"/>
  <c r="I7" i="23"/>
  <c r="E7" i="28" s="1"/>
  <c r="I6" i="23"/>
  <c r="E6" i="28" s="1"/>
  <c r="I6" i="24"/>
  <c r="F6" i="28" s="1"/>
  <c r="I7" i="28" l="1"/>
  <c r="I6" i="28"/>
  <c r="I7" i="4"/>
  <c r="I5" i="4"/>
  <c r="J5" i="28" l="1"/>
  <c r="J6" i="28"/>
  <c r="J7" i="28"/>
  <c r="J7" i="4"/>
  <c r="J5" i="4"/>
  <c r="J6" i="4"/>
</calcChain>
</file>

<file path=xl/sharedStrings.xml><?xml version="1.0" encoding="utf-8"?>
<sst xmlns="http://schemas.openxmlformats.org/spreadsheetml/2006/main" count="165" uniqueCount="78">
  <si>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</si>
  <si>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</si>
  <si>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</si>
  <si>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</si>
  <si>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</si>
  <si>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</si>
  <si>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</si>
  <si>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</si>
  <si>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</si>
  <si>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</si>
  <si>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</si>
  <si>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</si>
  <si>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</si>
  <si>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Austin Commercial</t>
  </si>
  <si>
    <t>Turner Construction</t>
  </si>
  <si>
    <t>Vaughn Construction</t>
  </si>
  <si>
    <t>RFP730-16070 / RFQ730-16054 - CMAR UH Basketball Arena Enhancements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</si>
  <si>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</si>
  <si>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</si>
  <si>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</si>
  <si>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</si>
  <si>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</si>
  <si>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</si>
  <si>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</si>
  <si>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</si>
  <si>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Team</t>
  </si>
  <si>
    <t>Pre-Construction Phase</t>
  </si>
  <si>
    <t>Construction Phase</t>
  </si>
  <si>
    <t>Base Proposal Total</t>
  </si>
  <si>
    <t xml:space="preserve"> </t>
  </si>
  <si>
    <t>Fee</t>
  </si>
  <si>
    <t>Reimb. Allowance</t>
  </si>
  <si>
    <t>Fee Percentage</t>
  </si>
  <si>
    <t>Fee Amt.</t>
  </si>
  <si>
    <t>GMP Increase %</t>
  </si>
  <si>
    <t>Gen. Conditions %</t>
  </si>
  <si>
    <t>Gen Conditions Amt.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</si>
  <si>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</si>
  <si>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</si>
  <si>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</si>
  <si>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</si>
  <si>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</si>
  <si>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Lowest Bid</t>
  </si>
  <si>
    <t>SCORING SUMMARY</t>
  </si>
  <si>
    <t>Score</t>
  </si>
  <si>
    <t>Rank</t>
  </si>
  <si>
    <t>Delta to Low Bid</t>
  </si>
  <si>
    <t>Delta % to Low Bid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</si>
  <si>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</si>
  <si>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</si>
  <si>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</si>
  <si>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</si>
  <si>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</si>
  <si>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</si>
  <si>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</si>
  <si>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</si>
  <si>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</si>
  <si>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t>Respondent’s Pre-Construction Phase Services, Project Execution Plan, and Estimating and Cost Control Measures (Sections 4.4 &amp; 4.6)</t>
  </si>
  <si>
    <t>Respondent’s Construction Phase Services and Project Execution Plan, and Project Planning and Scheduling (Sections 4.5 &amp; 4.7)</t>
  </si>
  <si>
    <t>Respondent’s Safety Management and Warranty and Service Support Programs (Sections 4.8 &amp; 4.9)</t>
  </si>
  <si>
    <t>Respondent’s Quality Control and Commissioning Program (Section 4.10)</t>
  </si>
  <si>
    <r>
      <t xml:space="preserve">Respondent’s Cost and Delivery Proposal (Section 4.11)
</t>
    </r>
    <r>
      <rPr>
        <b/>
        <sz val="10"/>
        <color rgb="FFFF0000"/>
        <rFont val="Calibri"/>
        <family val="2"/>
        <scheme val="minor"/>
      </rPr>
      <t>**DO NOT EVALUATE.  PURCHASING WILL EVALUATE COST**</t>
    </r>
  </si>
  <si>
    <t>Respondent’s Past University of Houston Project Experience (Section 4.12)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</si>
  <si>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</si>
  <si>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</si>
  <si>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</si>
  <si>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</si>
  <si>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</si>
  <si>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</si>
  <si>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</si>
  <si>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</si>
  <si>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</si>
  <si>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</si>
  <si>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</si>
  <si>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</si>
  <si>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</si>
  <si>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Prepared by: Buyer 3 3/16/16</t>
  </si>
  <si>
    <t>Checked by: Senior Buyer 3/16/16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</si>
</sst>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0.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24" borderId="10" applyNumberFormat="0" applyAlignment="0" applyProtection="0"/>
    <xf numFmtId="0" fontId="16" fillId="25" borderId="11" applyNumberFormat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10" applyNumberFormat="0" applyAlignment="0" applyProtection="0"/>
    <xf numFmtId="0" fontId="23" fillId="0" borderId="15" applyNumberFormat="0" applyFill="0" applyAlignment="0" applyProtection="0"/>
    <xf numFmtId="0" fontId="24" fillId="26" borderId="0" applyNumberFormat="0" applyBorder="0" applyAlignment="0" applyProtection="0"/>
    <xf numFmtId="0" fontId="11" fillId="27" borderId="16" applyNumberFormat="0" applyFont="0" applyAlignment="0" applyProtection="0"/>
    <xf numFmtId="0" fontId="25" fillId="24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1" fillId="27" borderId="16" applyNumberFormat="0" applyFont="0" applyAlignment="0" applyProtection="0"/>
    <xf numFmtId="44" fontId="11" fillId="0" borderId="0" applyFont="0" applyFill="0" applyBorder="0" applyAlignment="0" applyProtection="0"/>
    <xf numFmtId="0" fontId="10" fillId="27" borderId="16" applyNumberFormat="0" applyFont="0" applyAlignment="0" applyProtection="0"/>
    <xf numFmtId="0" fontId="11" fillId="0" borderId="0"/>
    <xf numFmtId="0" fontId="33" fillId="27" borderId="16" applyNumberFormat="0" applyFont="0" applyAlignment="0" applyProtection="0"/>
    <xf numFmtId="0" fontId="4" fillId="0" borderId="0"/>
    <xf numFmtId="0" fontId="10" fillId="0" borderId="0"/>
    <xf numFmtId="0" fontId="10" fillId="27" borderId="16" applyNumberFormat="0" applyFont="0" applyAlignment="0" applyProtection="0"/>
    <xf numFmtId="0" fontId="10" fillId="0" borderId="0"/>
    <xf numFmtId="0" fontId="10" fillId="27" borderId="16" applyNumberFormat="0" applyFont="0" applyAlignment="0" applyProtection="0"/>
    <xf numFmtId="0" fontId="3" fillId="0" borderId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27" borderId="16" applyNumberFormat="0" applyFont="0" applyAlignment="0" applyProtection="0"/>
    <xf numFmtId="0" fontId="1" fillId="0" borderId="0"/>
  </cellStyleXfs>
  <cellXfs count="179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Fill="1"/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6" xfId="0" applyFont="1" applyFill="1" applyBorder="1" applyAlignment="1">
      <alignment horizontal="center"/>
    </xf>
    <xf numFmtId="0" fontId="8" fillId="2" borderId="7" xfId="0" applyFont="1" applyFill="1" applyBorder="1"/>
    <xf numFmtId="0" fontId="7" fillId="5" borderId="8" xfId="0" applyFont="1" applyFill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2" fontId="8" fillId="0" borderId="5" xfId="0" applyNumberFormat="1" applyFont="1" applyBorder="1"/>
    <xf numFmtId="2" fontId="6" fillId="0" borderId="5" xfId="0" applyNumberFormat="1" applyFont="1" applyBorder="1"/>
    <xf numFmtId="2" fontId="6" fillId="0" borderId="9" xfId="0" applyNumberFormat="1" applyFont="1" applyBorder="1"/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6" fillId="0" borderId="9" xfId="0" applyFont="1" applyBorder="1"/>
    <xf numFmtId="0" fontId="7" fillId="5" borderId="23" xfId="0" applyFont="1" applyFill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2" fontId="6" fillId="0" borderId="24" xfId="0" applyNumberFormat="1" applyFont="1" applyBorder="1"/>
    <xf numFmtId="2" fontId="6" fillId="0" borderId="25" xfId="0" applyNumberFormat="1" applyFont="1" applyBorder="1"/>
    <xf numFmtId="2" fontId="6" fillId="0" borderId="26" xfId="0" applyNumberFormat="1" applyFont="1" applyBorder="1"/>
    <xf numFmtId="0" fontId="6" fillId="2" borderId="3" xfId="0" applyFont="1" applyFill="1" applyBorder="1"/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0" fillId="0" borderId="0" xfId="0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0" fillId="0" borderId="0" xfId="0"/>
    <xf numFmtId="0" fontId="6" fillId="0" borderId="0" xfId="0" applyFont="1"/>
    <xf numFmtId="0" fontId="6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6" fillId="0" borderId="9" xfId="0" applyFont="1" applyBorder="1"/>
    <xf numFmtId="0" fontId="6" fillId="0" borderId="3" xfId="0" applyFont="1" applyFill="1" applyBorder="1" applyAlignment="1">
      <alignment horizontal="center"/>
    </xf>
    <xf numFmtId="0" fontId="6" fillId="0" borderId="0" xfId="0" applyFont="1" applyBorder="1"/>
    <xf numFmtId="0" fontId="30" fillId="0" borderId="0" xfId="0" applyFont="1"/>
    <xf numFmtId="0" fontId="7" fillId="0" borderId="22" xfId="0" applyFont="1" applyBorder="1" applyAlignment="1">
      <alignment horizontal="center" vertical="center" wrapText="1"/>
    </xf>
    <xf numFmtId="0" fontId="8" fillId="28" borderId="0" xfId="0" applyFont="1" applyFill="1"/>
    <xf numFmtId="0" fontId="6" fillId="28" borderId="3" xfId="0" applyFont="1" applyFill="1" applyBorder="1" applyAlignment="1">
      <alignment horizontal="center"/>
    </xf>
    <xf numFmtId="0" fontId="0" fillId="0" borderId="0" xfId="0"/>
    <xf numFmtId="0" fontId="34" fillId="0" borderId="0" xfId="0" applyFont="1"/>
    <xf numFmtId="0" fontId="0" fillId="0" borderId="0" xfId="0"/>
    <xf numFmtId="0" fontId="34" fillId="0" borderId="0" xfId="0" applyFont="1"/>
    <xf numFmtId="0" fontId="34" fillId="0" borderId="0" xfId="0" applyFont="1"/>
    <xf numFmtId="0" fontId="0" fillId="0" borderId="0" xfId="0"/>
    <xf numFmtId="0" fontId="0" fillId="0" borderId="0" xfId="0"/>
    <xf numFmtId="0" fontId="34" fillId="0" borderId="0" xfId="0" applyFont="1"/>
    <xf numFmtId="0" fontId="0" fillId="0" borderId="0" xfId="0"/>
    <xf numFmtId="0" fontId="34" fillId="0" borderId="0" xfId="0" applyFont="1"/>
    <xf numFmtId="0" fontId="0" fillId="0" borderId="0" xfId="0"/>
    <xf numFmtId="0" fontId="34" fillId="0" borderId="0" xfId="0" applyFont="1"/>
    <xf numFmtId="0" fontId="34" fillId="0" borderId="0" xfId="0" applyFont="1"/>
    <xf numFmtId="0" fontId="0" fillId="0" borderId="0" xfId="0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" xfId="48" applyFont="1" applyFill="1" applyBorder="1" applyAlignment="1"/>
    <xf numFmtId="0" fontId="0" fillId="0" borderId="0" xfId="0" applyFill="1" applyAlignment="1">
      <alignment vertical="center"/>
    </xf>
    <xf numFmtId="164" fontId="38" fillId="29" borderId="42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46" xfId="0" applyNumberFormat="1" applyFont="1" applyFill="1" applyBorder="1" applyAlignment="1">
      <alignment vertical="center"/>
    </xf>
    <xf numFmtId="43" fontId="10" fillId="0" borderId="0" xfId="53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64" fontId="38" fillId="0" borderId="47" xfId="0" applyNumberFormat="1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29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29" fillId="0" borderId="25" xfId="0" applyNumberFormat="1" applyFont="1" applyFill="1" applyBorder="1" applyAlignment="1">
      <alignment horizontal="center" vertical="center"/>
    </xf>
    <xf numFmtId="1" fontId="29" fillId="0" borderId="25" xfId="0" applyNumberFormat="1" applyFont="1" applyFill="1" applyBorder="1" applyAlignment="1">
      <alignment horizontal="center" vertical="center"/>
    </xf>
    <xf numFmtId="44" fontId="0" fillId="0" borderId="25" xfId="0" applyNumberFormat="1" applyFill="1" applyBorder="1" applyAlignment="1">
      <alignment horizontal="center" vertical="center"/>
    </xf>
    <xf numFmtId="10" fontId="36" fillId="0" borderId="44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1" fontId="29" fillId="0" borderId="5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29" borderId="3" xfId="48" applyFont="1" applyFill="1" applyBorder="1" applyAlignment="1"/>
    <xf numFmtId="164" fontId="0" fillId="29" borderId="27" xfId="0" applyNumberFormat="1" applyFill="1" applyBorder="1" applyAlignment="1">
      <alignment vertical="center"/>
    </xf>
    <xf numFmtId="164" fontId="0" fillId="29" borderId="41" xfId="0" applyNumberFormat="1" applyFill="1" applyBorder="1" applyAlignment="1">
      <alignment vertical="center"/>
    </xf>
    <xf numFmtId="10" fontId="0" fillId="29" borderId="24" xfId="0" applyNumberFormat="1" applyFill="1" applyBorder="1" applyAlignment="1">
      <alignment horizontal="center" vertical="center"/>
    </xf>
    <xf numFmtId="10" fontId="37" fillId="29" borderId="41" xfId="0" applyNumberFormat="1" applyFont="1" applyFill="1" applyBorder="1" applyAlignment="1">
      <alignment horizontal="center" vertical="center"/>
    </xf>
    <xf numFmtId="10" fontId="0" fillId="29" borderId="41" xfId="0" applyNumberFormat="1" applyFill="1" applyBorder="1" applyAlignment="1">
      <alignment horizontal="center" vertical="center"/>
    </xf>
    <xf numFmtId="164" fontId="32" fillId="29" borderId="41" xfId="0" applyNumberFormat="1" applyFont="1" applyFill="1" applyBorder="1" applyAlignment="1">
      <alignment vertical="center"/>
    </xf>
    <xf numFmtId="10" fontId="2" fillId="29" borderId="24" xfId="0" applyNumberFormat="1" applyFont="1" applyFill="1" applyBorder="1" applyAlignment="1">
      <alignment horizontal="center" vertical="center"/>
    </xf>
    <xf numFmtId="164" fontId="2" fillId="29" borderId="41" xfId="0" applyNumberFormat="1" applyFont="1" applyFill="1" applyBorder="1" applyAlignment="1">
      <alignment vertical="center"/>
    </xf>
    <xf numFmtId="165" fontId="10" fillId="29" borderId="44" xfId="0" applyNumberFormat="1" applyFont="1" applyFill="1" applyBorder="1" applyAlignment="1">
      <alignment horizontal="center" vertical="center"/>
    </xf>
    <xf numFmtId="0" fontId="0" fillId="29" borderId="0" xfId="0" applyFill="1" applyAlignment="1">
      <alignment vertical="center"/>
    </xf>
    <xf numFmtId="164" fontId="10" fillId="29" borderId="41" xfId="0" applyNumberFormat="1" applyFont="1" applyFill="1" applyBorder="1" applyAlignment="1">
      <alignment vertical="center"/>
    </xf>
    <xf numFmtId="10" fontId="2" fillId="29" borderId="43" xfId="0" applyNumberFormat="1" applyFont="1" applyFill="1" applyBorder="1" applyAlignment="1">
      <alignment horizontal="center" vertical="center"/>
    </xf>
    <xf numFmtId="1" fontId="35" fillId="0" borderId="0" xfId="0" applyNumberFormat="1" applyFont="1"/>
    <xf numFmtId="2" fontId="0" fillId="0" borderId="0" xfId="0" applyNumberFormat="1" applyAlignment="1">
      <alignment vertical="center"/>
    </xf>
    <xf numFmtId="0" fontId="7" fillId="0" borderId="0" xfId="0" applyFont="1" applyAlignment="1"/>
    <xf numFmtId="0" fontId="41" fillId="0" borderId="0" xfId="0" applyFont="1"/>
    <xf numFmtId="0" fontId="42" fillId="0" borderId="0" xfId="0" applyFont="1"/>
    <xf numFmtId="0" fontId="44" fillId="0" borderId="0" xfId="56" applyFont="1"/>
    <xf numFmtId="0" fontId="47" fillId="30" borderId="28" xfId="56" applyFont="1" applyFill="1" applyBorder="1" applyAlignment="1">
      <alignment horizontal="center" vertical="center"/>
    </xf>
    <xf numFmtId="0" fontId="47" fillId="0" borderId="0" xfId="56" applyFont="1" applyAlignment="1">
      <alignment horizontal="center"/>
    </xf>
    <xf numFmtId="0" fontId="45" fillId="31" borderId="49" xfId="56" applyFont="1" applyFill="1" applyBorder="1" applyAlignment="1">
      <alignment horizontal="center"/>
    </xf>
    <xf numFmtId="0" fontId="45" fillId="0" borderId="50" xfId="56" applyFont="1" applyFill="1" applyBorder="1" applyAlignment="1">
      <alignment horizontal="center"/>
    </xf>
    <xf numFmtId="0" fontId="45" fillId="32" borderId="51" xfId="56" applyFont="1" applyFill="1" applyBorder="1" applyAlignment="1">
      <alignment horizontal="center"/>
    </xf>
    <xf numFmtId="0" fontId="47" fillId="31" borderId="49" xfId="56" applyFont="1" applyFill="1" applyBorder="1" applyAlignment="1">
      <alignment horizontal="center"/>
    </xf>
    <xf numFmtId="0" fontId="47" fillId="0" borderId="50" xfId="56" applyFont="1" applyFill="1" applyBorder="1" applyAlignment="1">
      <alignment horizontal="center"/>
    </xf>
    <xf numFmtId="0" fontId="47" fillId="32" borderId="51" xfId="56" applyFont="1" applyFill="1" applyBorder="1" applyAlignment="1">
      <alignment horizontal="center"/>
    </xf>
    <xf numFmtId="0" fontId="44" fillId="0" borderId="52" xfId="56" applyFont="1" applyBorder="1" applyAlignment="1">
      <alignment horizontal="center"/>
    </xf>
    <xf numFmtId="0" fontId="10" fillId="0" borderId="53" xfId="50" applyFont="1" applyFill="1" applyBorder="1" applyAlignment="1">
      <alignment horizontal="center"/>
    </xf>
    <xf numFmtId="0" fontId="34" fillId="31" borderId="54" xfId="56" applyFont="1" applyFill="1" applyBorder="1" applyAlignment="1">
      <alignment horizontal="center"/>
    </xf>
    <xf numFmtId="0" fontId="34" fillId="0" borderId="5" xfId="56" applyFont="1" applyFill="1" applyBorder="1" applyAlignment="1">
      <alignment horizontal="center"/>
    </xf>
    <xf numFmtId="0" fontId="34" fillId="32" borderId="55" xfId="56" applyFont="1" applyFill="1" applyBorder="1" applyAlignment="1">
      <alignment horizontal="center"/>
    </xf>
    <xf numFmtId="0" fontId="44" fillId="31" borderId="54" xfId="56" applyFont="1" applyFill="1" applyBorder="1" applyAlignment="1">
      <alignment horizontal="center"/>
    </xf>
    <xf numFmtId="0" fontId="44" fillId="0" borderId="5" xfId="56" applyFont="1" applyFill="1" applyBorder="1" applyAlignment="1">
      <alignment horizontal="center"/>
    </xf>
    <xf numFmtId="0" fontId="44" fillId="32" borderId="55" xfId="56" applyFont="1" applyFill="1" applyBorder="1" applyAlignment="1">
      <alignment horizontal="center"/>
    </xf>
    <xf numFmtId="0" fontId="44" fillId="30" borderId="52" xfId="56" applyFont="1" applyFill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59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29" fillId="0" borderId="0" xfId="0" applyFont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29" fillId="4" borderId="56" xfId="0" applyFont="1" applyFill="1" applyBorder="1" applyAlignment="1">
      <alignment horizontal="center"/>
    </xf>
    <xf numFmtId="0" fontId="29" fillId="4" borderId="57" xfId="0" applyFont="1" applyFill="1" applyBorder="1" applyAlignment="1">
      <alignment horizontal="center"/>
    </xf>
    <xf numFmtId="0" fontId="29" fillId="4" borderId="58" xfId="0" applyFont="1" applyFill="1" applyBorder="1" applyAlignment="1">
      <alignment horizontal="center"/>
    </xf>
    <xf numFmtId="0" fontId="10" fillId="0" borderId="59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43" fillId="0" borderId="38" xfId="0" applyFont="1" applyBorder="1" applyAlignment="1">
      <alignment horizontal="center"/>
    </xf>
    <xf numFmtId="0" fontId="45" fillId="0" borderId="32" xfId="56" applyFont="1" applyFill="1" applyBorder="1" applyAlignment="1">
      <alignment horizontal="left" vertical="center" wrapText="1"/>
    </xf>
    <xf numFmtId="0" fontId="45" fillId="0" borderId="31" xfId="56" applyFont="1" applyFill="1" applyBorder="1" applyAlignment="1">
      <alignment horizontal="left" vertical="center" wrapText="1"/>
    </xf>
    <xf numFmtId="0" fontId="45" fillId="0" borderId="33" xfId="56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41" fillId="29" borderId="0" xfId="0" applyFont="1" applyFill="1" applyBorder="1" applyAlignment="1">
      <alignment horizontal="center"/>
    </xf>
  </cellXfs>
  <cellStyles count="5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53" builtinId="3"/>
    <cellStyle name="Comma 2" xfId="54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8"/>
    <cellStyle name="Normal 3" xfId="50"/>
    <cellStyle name="Normal 4" xfId="47"/>
    <cellStyle name="Normal 4 2" xfId="52"/>
    <cellStyle name="Normal 4 3" xfId="56"/>
    <cellStyle name="Note 2" xfId="42"/>
    <cellStyle name="Note 2 2" xfId="49"/>
    <cellStyle name="Note 2 3" xfId="55"/>
    <cellStyle name="Note 3" xfId="37"/>
    <cellStyle name="Note 3 2" xfId="51"/>
    <cellStyle name="Note 4" xfId="44"/>
    <cellStyle name="Note 5" xfId="46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70%20-%20RFQ730-16054%20-%20CMAR%20UH%20Basket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RFP730-16070 / RFQ730-16054 - CMAR UH Basketball Arena Enhancements</v>
          </cell>
        </row>
      </sheetData>
      <sheetData sheetId="1">
        <row r="4">
          <cell r="A4" t="str">
            <v>Austin Commercial</v>
          </cell>
        </row>
        <row r="5">
          <cell r="A5" t="str">
            <v>Turner Construction</v>
          </cell>
        </row>
        <row r="6">
          <cell r="A6" t="str">
            <v>Vaughn Construction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A3" sqref="A3"/>
    </sheetView>
  </sheetViews>
  <sheetFormatPr defaultRowHeight="12.75" x14ac:dyDescent="0.2"/>
  <cols>
    <col min="1" max="1" width="85.85546875" bestFit="1" customWidth="1"/>
  </cols>
  <sheetData>
    <row r="2" spans="1:5" ht="15.75" x14ac:dyDescent="0.25">
      <c r="A2" s="9" t="s">
        <v>16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3" t="s">
        <v>13</v>
      </c>
      <c r="C5" s="8"/>
      <c r="D5" s="8"/>
      <c r="E5" s="8"/>
    </row>
    <row r="6" spans="1:5" s="1" customFormat="1" ht="15" x14ac:dyDescent="0.2">
      <c r="A6" s="63" t="s">
        <v>14</v>
      </c>
    </row>
    <row r="7" spans="1:5" s="1" customFormat="1" ht="15" x14ac:dyDescent="0.2">
      <c r="A7" s="63" t="s">
        <v>15</v>
      </c>
    </row>
  </sheetData>
  <phoneticPr fontId="5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18" sqref="B18:B20"/>
    </sheetView>
  </sheetViews>
  <sheetFormatPr defaultRowHeight="15" customHeight="1" x14ac:dyDescent="0.2"/>
  <cols>
    <col min="1" max="1" width="30" style="77" customWidth="1"/>
    <col min="2" max="2" width="15" style="77" customWidth="1"/>
    <col min="3" max="3" width="17.140625" style="77" customWidth="1"/>
    <col min="4" max="4" width="16.42578125" style="77" customWidth="1"/>
    <col min="5" max="5" width="20.42578125" style="77" customWidth="1"/>
    <col min="6" max="6" width="15.85546875" style="77" customWidth="1"/>
    <col min="7" max="7" width="17.28515625" style="77" customWidth="1"/>
    <col min="8" max="8" width="19.28515625" style="77" customWidth="1"/>
    <col min="9" max="9" width="18.5703125" style="77" customWidth="1"/>
    <col min="10" max="10" width="10.85546875" style="77" hidden="1" customWidth="1"/>
    <col min="11" max="11" width="22" style="77" hidden="1" customWidth="1"/>
    <col min="12" max="12" width="19.28515625" style="77" customWidth="1"/>
    <col min="13" max="256" width="9.140625" style="77"/>
    <col min="257" max="257" width="17.42578125" style="77" customWidth="1"/>
    <col min="258" max="258" width="15" style="77" customWidth="1"/>
    <col min="259" max="259" width="17.140625" style="77" customWidth="1"/>
    <col min="260" max="260" width="16.42578125" style="77" customWidth="1"/>
    <col min="261" max="261" width="20.42578125" style="77" customWidth="1"/>
    <col min="262" max="262" width="15.85546875" style="77" customWidth="1"/>
    <col min="263" max="263" width="17.28515625" style="77" customWidth="1"/>
    <col min="264" max="264" width="19.28515625" style="77" customWidth="1"/>
    <col min="265" max="265" width="18.5703125" style="77" customWidth="1"/>
    <col min="266" max="267" width="0" style="77" hidden="1" customWidth="1"/>
    <col min="268" max="268" width="19.28515625" style="77" customWidth="1"/>
    <col min="269" max="512" width="9.140625" style="77"/>
    <col min="513" max="513" width="17.42578125" style="77" customWidth="1"/>
    <col min="514" max="514" width="15" style="77" customWidth="1"/>
    <col min="515" max="515" width="17.140625" style="77" customWidth="1"/>
    <col min="516" max="516" width="16.42578125" style="77" customWidth="1"/>
    <col min="517" max="517" width="20.42578125" style="77" customWidth="1"/>
    <col min="518" max="518" width="15.85546875" style="77" customWidth="1"/>
    <col min="519" max="519" width="17.28515625" style="77" customWidth="1"/>
    <col min="520" max="520" width="19.28515625" style="77" customWidth="1"/>
    <col min="521" max="521" width="18.5703125" style="77" customWidth="1"/>
    <col min="522" max="523" width="0" style="77" hidden="1" customWidth="1"/>
    <col min="524" max="524" width="19.28515625" style="77" customWidth="1"/>
    <col min="525" max="768" width="9.140625" style="77"/>
    <col min="769" max="769" width="17.42578125" style="77" customWidth="1"/>
    <col min="770" max="770" width="15" style="77" customWidth="1"/>
    <col min="771" max="771" width="17.140625" style="77" customWidth="1"/>
    <col min="772" max="772" width="16.42578125" style="77" customWidth="1"/>
    <col min="773" max="773" width="20.42578125" style="77" customWidth="1"/>
    <col min="774" max="774" width="15.85546875" style="77" customWidth="1"/>
    <col min="775" max="775" width="17.28515625" style="77" customWidth="1"/>
    <col min="776" max="776" width="19.28515625" style="77" customWidth="1"/>
    <col min="777" max="777" width="18.5703125" style="77" customWidth="1"/>
    <col min="778" max="779" width="0" style="77" hidden="1" customWidth="1"/>
    <col min="780" max="780" width="19.28515625" style="77" customWidth="1"/>
    <col min="781" max="1024" width="9.140625" style="77"/>
    <col min="1025" max="1025" width="17.42578125" style="77" customWidth="1"/>
    <col min="1026" max="1026" width="15" style="77" customWidth="1"/>
    <col min="1027" max="1027" width="17.140625" style="77" customWidth="1"/>
    <col min="1028" max="1028" width="16.42578125" style="77" customWidth="1"/>
    <col min="1029" max="1029" width="20.42578125" style="77" customWidth="1"/>
    <col min="1030" max="1030" width="15.85546875" style="77" customWidth="1"/>
    <col min="1031" max="1031" width="17.28515625" style="77" customWidth="1"/>
    <col min="1032" max="1032" width="19.28515625" style="77" customWidth="1"/>
    <col min="1033" max="1033" width="18.5703125" style="77" customWidth="1"/>
    <col min="1034" max="1035" width="0" style="77" hidden="1" customWidth="1"/>
    <col min="1036" max="1036" width="19.28515625" style="77" customWidth="1"/>
    <col min="1037" max="1280" width="9.140625" style="77"/>
    <col min="1281" max="1281" width="17.42578125" style="77" customWidth="1"/>
    <col min="1282" max="1282" width="15" style="77" customWidth="1"/>
    <col min="1283" max="1283" width="17.140625" style="77" customWidth="1"/>
    <col min="1284" max="1284" width="16.42578125" style="77" customWidth="1"/>
    <col min="1285" max="1285" width="20.42578125" style="77" customWidth="1"/>
    <col min="1286" max="1286" width="15.85546875" style="77" customWidth="1"/>
    <col min="1287" max="1287" width="17.28515625" style="77" customWidth="1"/>
    <col min="1288" max="1288" width="19.28515625" style="77" customWidth="1"/>
    <col min="1289" max="1289" width="18.5703125" style="77" customWidth="1"/>
    <col min="1290" max="1291" width="0" style="77" hidden="1" customWidth="1"/>
    <col min="1292" max="1292" width="19.28515625" style="77" customWidth="1"/>
    <col min="1293" max="1536" width="9.140625" style="77"/>
    <col min="1537" max="1537" width="17.42578125" style="77" customWidth="1"/>
    <col min="1538" max="1538" width="15" style="77" customWidth="1"/>
    <col min="1539" max="1539" width="17.140625" style="77" customWidth="1"/>
    <col min="1540" max="1540" width="16.42578125" style="77" customWidth="1"/>
    <col min="1541" max="1541" width="20.42578125" style="77" customWidth="1"/>
    <col min="1542" max="1542" width="15.85546875" style="77" customWidth="1"/>
    <col min="1543" max="1543" width="17.28515625" style="77" customWidth="1"/>
    <col min="1544" max="1544" width="19.28515625" style="77" customWidth="1"/>
    <col min="1545" max="1545" width="18.5703125" style="77" customWidth="1"/>
    <col min="1546" max="1547" width="0" style="77" hidden="1" customWidth="1"/>
    <col min="1548" max="1548" width="19.28515625" style="77" customWidth="1"/>
    <col min="1549" max="1792" width="9.140625" style="77"/>
    <col min="1793" max="1793" width="17.42578125" style="77" customWidth="1"/>
    <col min="1794" max="1794" width="15" style="77" customWidth="1"/>
    <col min="1795" max="1795" width="17.140625" style="77" customWidth="1"/>
    <col min="1796" max="1796" width="16.42578125" style="77" customWidth="1"/>
    <col min="1797" max="1797" width="20.42578125" style="77" customWidth="1"/>
    <col min="1798" max="1798" width="15.85546875" style="77" customWidth="1"/>
    <col min="1799" max="1799" width="17.28515625" style="77" customWidth="1"/>
    <col min="1800" max="1800" width="19.28515625" style="77" customWidth="1"/>
    <col min="1801" max="1801" width="18.5703125" style="77" customWidth="1"/>
    <col min="1802" max="1803" width="0" style="77" hidden="1" customWidth="1"/>
    <col min="1804" max="1804" width="19.28515625" style="77" customWidth="1"/>
    <col min="1805" max="2048" width="9.140625" style="77"/>
    <col min="2049" max="2049" width="17.42578125" style="77" customWidth="1"/>
    <col min="2050" max="2050" width="15" style="77" customWidth="1"/>
    <col min="2051" max="2051" width="17.140625" style="77" customWidth="1"/>
    <col min="2052" max="2052" width="16.42578125" style="77" customWidth="1"/>
    <col min="2053" max="2053" width="20.42578125" style="77" customWidth="1"/>
    <col min="2054" max="2054" width="15.85546875" style="77" customWidth="1"/>
    <col min="2055" max="2055" width="17.28515625" style="77" customWidth="1"/>
    <col min="2056" max="2056" width="19.28515625" style="77" customWidth="1"/>
    <col min="2057" max="2057" width="18.5703125" style="77" customWidth="1"/>
    <col min="2058" max="2059" width="0" style="77" hidden="1" customWidth="1"/>
    <col min="2060" max="2060" width="19.28515625" style="77" customWidth="1"/>
    <col min="2061" max="2304" width="9.140625" style="77"/>
    <col min="2305" max="2305" width="17.42578125" style="77" customWidth="1"/>
    <col min="2306" max="2306" width="15" style="77" customWidth="1"/>
    <col min="2307" max="2307" width="17.140625" style="77" customWidth="1"/>
    <col min="2308" max="2308" width="16.42578125" style="77" customWidth="1"/>
    <col min="2309" max="2309" width="20.42578125" style="77" customWidth="1"/>
    <col min="2310" max="2310" width="15.85546875" style="77" customWidth="1"/>
    <col min="2311" max="2311" width="17.28515625" style="77" customWidth="1"/>
    <col min="2312" max="2312" width="19.28515625" style="77" customWidth="1"/>
    <col min="2313" max="2313" width="18.5703125" style="77" customWidth="1"/>
    <col min="2314" max="2315" width="0" style="77" hidden="1" customWidth="1"/>
    <col min="2316" max="2316" width="19.28515625" style="77" customWidth="1"/>
    <col min="2317" max="2560" width="9.140625" style="77"/>
    <col min="2561" max="2561" width="17.42578125" style="77" customWidth="1"/>
    <col min="2562" max="2562" width="15" style="77" customWidth="1"/>
    <col min="2563" max="2563" width="17.140625" style="77" customWidth="1"/>
    <col min="2564" max="2564" width="16.42578125" style="77" customWidth="1"/>
    <col min="2565" max="2565" width="20.42578125" style="77" customWidth="1"/>
    <col min="2566" max="2566" width="15.85546875" style="77" customWidth="1"/>
    <col min="2567" max="2567" width="17.28515625" style="77" customWidth="1"/>
    <col min="2568" max="2568" width="19.28515625" style="77" customWidth="1"/>
    <col min="2569" max="2569" width="18.5703125" style="77" customWidth="1"/>
    <col min="2570" max="2571" width="0" style="77" hidden="1" customWidth="1"/>
    <col min="2572" max="2572" width="19.28515625" style="77" customWidth="1"/>
    <col min="2573" max="2816" width="9.140625" style="77"/>
    <col min="2817" max="2817" width="17.42578125" style="77" customWidth="1"/>
    <col min="2818" max="2818" width="15" style="77" customWidth="1"/>
    <col min="2819" max="2819" width="17.140625" style="77" customWidth="1"/>
    <col min="2820" max="2820" width="16.42578125" style="77" customWidth="1"/>
    <col min="2821" max="2821" width="20.42578125" style="77" customWidth="1"/>
    <col min="2822" max="2822" width="15.85546875" style="77" customWidth="1"/>
    <col min="2823" max="2823" width="17.28515625" style="77" customWidth="1"/>
    <col min="2824" max="2824" width="19.28515625" style="77" customWidth="1"/>
    <col min="2825" max="2825" width="18.5703125" style="77" customWidth="1"/>
    <col min="2826" max="2827" width="0" style="77" hidden="1" customWidth="1"/>
    <col min="2828" max="2828" width="19.28515625" style="77" customWidth="1"/>
    <col min="2829" max="3072" width="9.140625" style="77"/>
    <col min="3073" max="3073" width="17.42578125" style="77" customWidth="1"/>
    <col min="3074" max="3074" width="15" style="77" customWidth="1"/>
    <col min="3075" max="3075" width="17.140625" style="77" customWidth="1"/>
    <col min="3076" max="3076" width="16.42578125" style="77" customWidth="1"/>
    <col min="3077" max="3077" width="20.42578125" style="77" customWidth="1"/>
    <col min="3078" max="3078" width="15.85546875" style="77" customWidth="1"/>
    <col min="3079" max="3079" width="17.28515625" style="77" customWidth="1"/>
    <col min="3080" max="3080" width="19.28515625" style="77" customWidth="1"/>
    <col min="3081" max="3081" width="18.5703125" style="77" customWidth="1"/>
    <col min="3082" max="3083" width="0" style="77" hidden="1" customWidth="1"/>
    <col min="3084" max="3084" width="19.28515625" style="77" customWidth="1"/>
    <col min="3085" max="3328" width="9.140625" style="77"/>
    <col min="3329" max="3329" width="17.42578125" style="77" customWidth="1"/>
    <col min="3330" max="3330" width="15" style="77" customWidth="1"/>
    <col min="3331" max="3331" width="17.140625" style="77" customWidth="1"/>
    <col min="3332" max="3332" width="16.42578125" style="77" customWidth="1"/>
    <col min="3333" max="3333" width="20.42578125" style="77" customWidth="1"/>
    <col min="3334" max="3334" width="15.85546875" style="77" customWidth="1"/>
    <col min="3335" max="3335" width="17.28515625" style="77" customWidth="1"/>
    <col min="3336" max="3336" width="19.28515625" style="77" customWidth="1"/>
    <col min="3337" max="3337" width="18.5703125" style="77" customWidth="1"/>
    <col min="3338" max="3339" width="0" style="77" hidden="1" customWidth="1"/>
    <col min="3340" max="3340" width="19.28515625" style="77" customWidth="1"/>
    <col min="3341" max="3584" width="9.140625" style="77"/>
    <col min="3585" max="3585" width="17.42578125" style="77" customWidth="1"/>
    <col min="3586" max="3586" width="15" style="77" customWidth="1"/>
    <col min="3587" max="3587" width="17.140625" style="77" customWidth="1"/>
    <col min="3588" max="3588" width="16.42578125" style="77" customWidth="1"/>
    <col min="3589" max="3589" width="20.42578125" style="77" customWidth="1"/>
    <col min="3590" max="3590" width="15.85546875" style="77" customWidth="1"/>
    <col min="3591" max="3591" width="17.28515625" style="77" customWidth="1"/>
    <col min="3592" max="3592" width="19.28515625" style="77" customWidth="1"/>
    <col min="3593" max="3593" width="18.5703125" style="77" customWidth="1"/>
    <col min="3594" max="3595" width="0" style="77" hidden="1" customWidth="1"/>
    <col min="3596" max="3596" width="19.28515625" style="77" customWidth="1"/>
    <col min="3597" max="3840" width="9.140625" style="77"/>
    <col min="3841" max="3841" width="17.42578125" style="77" customWidth="1"/>
    <col min="3842" max="3842" width="15" style="77" customWidth="1"/>
    <col min="3843" max="3843" width="17.140625" style="77" customWidth="1"/>
    <col min="3844" max="3844" width="16.42578125" style="77" customWidth="1"/>
    <col min="3845" max="3845" width="20.42578125" style="77" customWidth="1"/>
    <col min="3846" max="3846" width="15.85546875" style="77" customWidth="1"/>
    <col min="3847" max="3847" width="17.28515625" style="77" customWidth="1"/>
    <col min="3848" max="3848" width="19.28515625" style="77" customWidth="1"/>
    <col min="3849" max="3849" width="18.5703125" style="77" customWidth="1"/>
    <col min="3850" max="3851" width="0" style="77" hidden="1" customWidth="1"/>
    <col min="3852" max="3852" width="19.28515625" style="77" customWidth="1"/>
    <col min="3853" max="4096" width="9.140625" style="77"/>
    <col min="4097" max="4097" width="17.42578125" style="77" customWidth="1"/>
    <col min="4098" max="4098" width="15" style="77" customWidth="1"/>
    <col min="4099" max="4099" width="17.140625" style="77" customWidth="1"/>
    <col min="4100" max="4100" width="16.42578125" style="77" customWidth="1"/>
    <col min="4101" max="4101" width="20.42578125" style="77" customWidth="1"/>
    <col min="4102" max="4102" width="15.85546875" style="77" customWidth="1"/>
    <col min="4103" max="4103" width="17.28515625" style="77" customWidth="1"/>
    <col min="4104" max="4104" width="19.28515625" style="77" customWidth="1"/>
    <col min="4105" max="4105" width="18.5703125" style="77" customWidth="1"/>
    <col min="4106" max="4107" width="0" style="77" hidden="1" customWidth="1"/>
    <col min="4108" max="4108" width="19.28515625" style="77" customWidth="1"/>
    <col min="4109" max="4352" width="9.140625" style="77"/>
    <col min="4353" max="4353" width="17.42578125" style="77" customWidth="1"/>
    <col min="4354" max="4354" width="15" style="77" customWidth="1"/>
    <col min="4355" max="4355" width="17.140625" style="77" customWidth="1"/>
    <col min="4356" max="4356" width="16.42578125" style="77" customWidth="1"/>
    <col min="4357" max="4357" width="20.42578125" style="77" customWidth="1"/>
    <col min="4358" max="4358" width="15.85546875" style="77" customWidth="1"/>
    <col min="4359" max="4359" width="17.28515625" style="77" customWidth="1"/>
    <col min="4360" max="4360" width="19.28515625" style="77" customWidth="1"/>
    <col min="4361" max="4361" width="18.5703125" style="77" customWidth="1"/>
    <col min="4362" max="4363" width="0" style="77" hidden="1" customWidth="1"/>
    <col min="4364" max="4364" width="19.28515625" style="77" customWidth="1"/>
    <col min="4365" max="4608" width="9.140625" style="77"/>
    <col min="4609" max="4609" width="17.42578125" style="77" customWidth="1"/>
    <col min="4610" max="4610" width="15" style="77" customWidth="1"/>
    <col min="4611" max="4611" width="17.140625" style="77" customWidth="1"/>
    <col min="4612" max="4612" width="16.42578125" style="77" customWidth="1"/>
    <col min="4613" max="4613" width="20.42578125" style="77" customWidth="1"/>
    <col min="4614" max="4614" width="15.85546875" style="77" customWidth="1"/>
    <col min="4615" max="4615" width="17.28515625" style="77" customWidth="1"/>
    <col min="4616" max="4616" width="19.28515625" style="77" customWidth="1"/>
    <col min="4617" max="4617" width="18.5703125" style="77" customWidth="1"/>
    <col min="4618" max="4619" width="0" style="77" hidden="1" customWidth="1"/>
    <col min="4620" max="4620" width="19.28515625" style="77" customWidth="1"/>
    <col min="4621" max="4864" width="9.140625" style="77"/>
    <col min="4865" max="4865" width="17.42578125" style="77" customWidth="1"/>
    <col min="4866" max="4866" width="15" style="77" customWidth="1"/>
    <col min="4867" max="4867" width="17.140625" style="77" customWidth="1"/>
    <col min="4868" max="4868" width="16.42578125" style="77" customWidth="1"/>
    <col min="4869" max="4869" width="20.42578125" style="77" customWidth="1"/>
    <col min="4870" max="4870" width="15.85546875" style="77" customWidth="1"/>
    <col min="4871" max="4871" width="17.28515625" style="77" customWidth="1"/>
    <col min="4872" max="4872" width="19.28515625" style="77" customWidth="1"/>
    <col min="4873" max="4873" width="18.5703125" style="77" customWidth="1"/>
    <col min="4874" max="4875" width="0" style="77" hidden="1" customWidth="1"/>
    <col min="4876" max="4876" width="19.28515625" style="77" customWidth="1"/>
    <col min="4877" max="5120" width="9.140625" style="77"/>
    <col min="5121" max="5121" width="17.42578125" style="77" customWidth="1"/>
    <col min="5122" max="5122" width="15" style="77" customWidth="1"/>
    <col min="5123" max="5123" width="17.140625" style="77" customWidth="1"/>
    <col min="5124" max="5124" width="16.42578125" style="77" customWidth="1"/>
    <col min="5125" max="5125" width="20.42578125" style="77" customWidth="1"/>
    <col min="5126" max="5126" width="15.85546875" style="77" customWidth="1"/>
    <col min="5127" max="5127" width="17.28515625" style="77" customWidth="1"/>
    <col min="5128" max="5128" width="19.28515625" style="77" customWidth="1"/>
    <col min="5129" max="5129" width="18.5703125" style="77" customWidth="1"/>
    <col min="5130" max="5131" width="0" style="77" hidden="1" customWidth="1"/>
    <col min="5132" max="5132" width="19.28515625" style="77" customWidth="1"/>
    <col min="5133" max="5376" width="9.140625" style="77"/>
    <col min="5377" max="5377" width="17.42578125" style="77" customWidth="1"/>
    <col min="5378" max="5378" width="15" style="77" customWidth="1"/>
    <col min="5379" max="5379" width="17.140625" style="77" customWidth="1"/>
    <col min="5380" max="5380" width="16.42578125" style="77" customWidth="1"/>
    <col min="5381" max="5381" width="20.42578125" style="77" customWidth="1"/>
    <col min="5382" max="5382" width="15.85546875" style="77" customWidth="1"/>
    <col min="5383" max="5383" width="17.28515625" style="77" customWidth="1"/>
    <col min="5384" max="5384" width="19.28515625" style="77" customWidth="1"/>
    <col min="5385" max="5385" width="18.5703125" style="77" customWidth="1"/>
    <col min="5386" max="5387" width="0" style="77" hidden="1" customWidth="1"/>
    <col min="5388" max="5388" width="19.28515625" style="77" customWidth="1"/>
    <col min="5389" max="5632" width="9.140625" style="77"/>
    <col min="5633" max="5633" width="17.42578125" style="77" customWidth="1"/>
    <col min="5634" max="5634" width="15" style="77" customWidth="1"/>
    <col min="5635" max="5635" width="17.140625" style="77" customWidth="1"/>
    <col min="5636" max="5636" width="16.42578125" style="77" customWidth="1"/>
    <col min="5637" max="5637" width="20.42578125" style="77" customWidth="1"/>
    <col min="5638" max="5638" width="15.85546875" style="77" customWidth="1"/>
    <col min="5639" max="5639" width="17.28515625" style="77" customWidth="1"/>
    <col min="5640" max="5640" width="19.28515625" style="77" customWidth="1"/>
    <col min="5641" max="5641" width="18.5703125" style="77" customWidth="1"/>
    <col min="5642" max="5643" width="0" style="77" hidden="1" customWidth="1"/>
    <col min="5644" max="5644" width="19.28515625" style="77" customWidth="1"/>
    <col min="5645" max="5888" width="9.140625" style="77"/>
    <col min="5889" max="5889" width="17.42578125" style="77" customWidth="1"/>
    <col min="5890" max="5890" width="15" style="77" customWidth="1"/>
    <col min="5891" max="5891" width="17.140625" style="77" customWidth="1"/>
    <col min="5892" max="5892" width="16.42578125" style="77" customWidth="1"/>
    <col min="5893" max="5893" width="20.42578125" style="77" customWidth="1"/>
    <col min="5894" max="5894" width="15.85546875" style="77" customWidth="1"/>
    <col min="5895" max="5895" width="17.28515625" style="77" customWidth="1"/>
    <col min="5896" max="5896" width="19.28515625" style="77" customWidth="1"/>
    <col min="5897" max="5897" width="18.5703125" style="77" customWidth="1"/>
    <col min="5898" max="5899" width="0" style="77" hidden="1" customWidth="1"/>
    <col min="5900" max="5900" width="19.28515625" style="77" customWidth="1"/>
    <col min="5901" max="6144" width="9.140625" style="77"/>
    <col min="6145" max="6145" width="17.42578125" style="77" customWidth="1"/>
    <col min="6146" max="6146" width="15" style="77" customWidth="1"/>
    <col min="6147" max="6147" width="17.140625" style="77" customWidth="1"/>
    <col min="6148" max="6148" width="16.42578125" style="77" customWidth="1"/>
    <col min="6149" max="6149" width="20.42578125" style="77" customWidth="1"/>
    <col min="6150" max="6150" width="15.85546875" style="77" customWidth="1"/>
    <col min="6151" max="6151" width="17.28515625" style="77" customWidth="1"/>
    <col min="6152" max="6152" width="19.28515625" style="77" customWidth="1"/>
    <col min="6153" max="6153" width="18.5703125" style="77" customWidth="1"/>
    <col min="6154" max="6155" width="0" style="77" hidden="1" customWidth="1"/>
    <col min="6156" max="6156" width="19.28515625" style="77" customWidth="1"/>
    <col min="6157" max="6400" width="9.140625" style="77"/>
    <col min="6401" max="6401" width="17.42578125" style="77" customWidth="1"/>
    <col min="6402" max="6402" width="15" style="77" customWidth="1"/>
    <col min="6403" max="6403" width="17.140625" style="77" customWidth="1"/>
    <col min="6404" max="6404" width="16.42578125" style="77" customWidth="1"/>
    <col min="6405" max="6405" width="20.42578125" style="77" customWidth="1"/>
    <col min="6406" max="6406" width="15.85546875" style="77" customWidth="1"/>
    <col min="6407" max="6407" width="17.28515625" style="77" customWidth="1"/>
    <col min="6408" max="6408" width="19.28515625" style="77" customWidth="1"/>
    <col min="6409" max="6409" width="18.5703125" style="77" customWidth="1"/>
    <col min="6410" max="6411" width="0" style="77" hidden="1" customWidth="1"/>
    <col min="6412" max="6412" width="19.28515625" style="77" customWidth="1"/>
    <col min="6413" max="6656" width="9.140625" style="77"/>
    <col min="6657" max="6657" width="17.42578125" style="77" customWidth="1"/>
    <col min="6658" max="6658" width="15" style="77" customWidth="1"/>
    <col min="6659" max="6659" width="17.140625" style="77" customWidth="1"/>
    <col min="6660" max="6660" width="16.42578125" style="77" customWidth="1"/>
    <col min="6661" max="6661" width="20.42578125" style="77" customWidth="1"/>
    <col min="6662" max="6662" width="15.85546875" style="77" customWidth="1"/>
    <col min="6663" max="6663" width="17.28515625" style="77" customWidth="1"/>
    <col min="6664" max="6664" width="19.28515625" style="77" customWidth="1"/>
    <col min="6665" max="6665" width="18.5703125" style="77" customWidth="1"/>
    <col min="6666" max="6667" width="0" style="77" hidden="1" customWidth="1"/>
    <col min="6668" max="6668" width="19.28515625" style="77" customWidth="1"/>
    <col min="6669" max="6912" width="9.140625" style="77"/>
    <col min="6913" max="6913" width="17.42578125" style="77" customWidth="1"/>
    <col min="6914" max="6914" width="15" style="77" customWidth="1"/>
    <col min="6915" max="6915" width="17.140625" style="77" customWidth="1"/>
    <col min="6916" max="6916" width="16.42578125" style="77" customWidth="1"/>
    <col min="6917" max="6917" width="20.42578125" style="77" customWidth="1"/>
    <col min="6918" max="6918" width="15.85546875" style="77" customWidth="1"/>
    <col min="6919" max="6919" width="17.28515625" style="77" customWidth="1"/>
    <col min="6920" max="6920" width="19.28515625" style="77" customWidth="1"/>
    <col min="6921" max="6921" width="18.5703125" style="77" customWidth="1"/>
    <col min="6922" max="6923" width="0" style="77" hidden="1" customWidth="1"/>
    <col min="6924" max="6924" width="19.28515625" style="77" customWidth="1"/>
    <col min="6925" max="7168" width="9.140625" style="77"/>
    <col min="7169" max="7169" width="17.42578125" style="77" customWidth="1"/>
    <col min="7170" max="7170" width="15" style="77" customWidth="1"/>
    <col min="7171" max="7171" width="17.140625" style="77" customWidth="1"/>
    <col min="7172" max="7172" width="16.42578125" style="77" customWidth="1"/>
    <col min="7173" max="7173" width="20.42578125" style="77" customWidth="1"/>
    <col min="7174" max="7174" width="15.85546875" style="77" customWidth="1"/>
    <col min="7175" max="7175" width="17.28515625" style="77" customWidth="1"/>
    <col min="7176" max="7176" width="19.28515625" style="77" customWidth="1"/>
    <col min="7177" max="7177" width="18.5703125" style="77" customWidth="1"/>
    <col min="7178" max="7179" width="0" style="77" hidden="1" customWidth="1"/>
    <col min="7180" max="7180" width="19.28515625" style="77" customWidth="1"/>
    <col min="7181" max="7424" width="9.140625" style="77"/>
    <col min="7425" max="7425" width="17.42578125" style="77" customWidth="1"/>
    <col min="7426" max="7426" width="15" style="77" customWidth="1"/>
    <col min="7427" max="7427" width="17.140625" style="77" customWidth="1"/>
    <col min="7428" max="7428" width="16.42578125" style="77" customWidth="1"/>
    <col min="7429" max="7429" width="20.42578125" style="77" customWidth="1"/>
    <col min="7430" max="7430" width="15.85546875" style="77" customWidth="1"/>
    <col min="7431" max="7431" width="17.28515625" style="77" customWidth="1"/>
    <col min="7432" max="7432" width="19.28515625" style="77" customWidth="1"/>
    <col min="7433" max="7433" width="18.5703125" style="77" customWidth="1"/>
    <col min="7434" max="7435" width="0" style="77" hidden="1" customWidth="1"/>
    <col min="7436" max="7436" width="19.28515625" style="77" customWidth="1"/>
    <col min="7437" max="7680" width="9.140625" style="77"/>
    <col min="7681" max="7681" width="17.42578125" style="77" customWidth="1"/>
    <col min="7682" max="7682" width="15" style="77" customWidth="1"/>
    <col min="7683" max="7683" width="17.140625" style="77" customWidth="1"/>
    <col min="7684" max="7684" width="16.42578125" style="77" customWidth="1"/>
    <col min="7685" max="7685" width="20.42578125" style="77" customWidth="1"/>
    <col min="7686" max="7686" width="15.85546875" style="77" customWidth="1"/>
    <col min="7687" max="7687" width="17.28515625" style="77" customWidth="1"/>
    <col min="7688" max="7688" width="19.28515625" style="77" customWidth="1"/>
    <col min="7689" max="7689" width="18.5703125" style="77" customWidth="1"/>
    <col min="7690" max="7691" width="0" style="77" hidden="1" customWidth="1"/>
    <col min="7692" max="7692" width="19.28515625" style="77" customWidth="1"/>
    <col min="7693" max="7936" width="9.140625" style="77"/>
    <col min="7937" max="7937" width="17.42578125" style="77" customWidth="1"/>
    <col min="7938" max="7938" width="15" style="77" customWidth="1"/>
    <col min="7939" max="7939" width="17.140625" style="77" customWidth="1"/>
    <col min="7940" max="7940" width="16.42578125" style="77" customWidth="1"/>
    <col min="7941" max="7941" width="20.42578125" style="77" customWidth="1"/>
    <col min="7942" max="7942" width="15.85546875" style="77" customWidth="1"/>
    <col min="7943" max="7943" width="17.28515625" style="77" customWidth="1"/>
    <col min="7944" max="7944" width="19.28515625" style="77" customWidth="1"/>
    <col min="7945" max="7945" width="18.5703125" style="77" customWidth="1"/>
    <col min="7946" max="7947" width="0" style="77" hidden="1" customWidth="1"/>
    <col min="7948" max="7948" width="19.28515625" style="77" customWidth="1"/>
    <col min="7949" max="8192" width="9.140625" style="77"/>
    <col min="8193" max="8193" width="17.42578125" style="77" customWidth="1"/>
    <col min="8194" max="8194" width="15" style="77" customWidth="1"/>
    <col min="8195" max="8195" width="17.140625" style="77" customWidth="1"/>
    <col min="8196" max="8196" width="16.42578125" style="77" customWidth="1"/>
    <col min="8197" max="8197" width="20.42578125" style="77" customWidth="1"/>
    <col min="8198" max="8198" width="15.85546875" style="77" customWidth="1"/>
    <col min="8199" max="8199" width="17.28515625" style="77" customWidth="1"/>
    <col min="8200" max="8200" width="19.28515625" style="77" customWidth="1"/>
    <col min="8201" max="8201" width="18.5703125" style="77" customWidth="1"/>
    <col min="8202" max="8203" width="0" style="77" hidden="1" customWidth="1"/>
    <col min="8204" max="8204" width="19.28515625" style="77" customWidth="1"/>
    <col min="8205" max="8448" width="9.140625" style="77"/>
    <col min="8449" max="8449" width="17.42578125" style="77" customWidth="1"/>
    <col min="8450" max="8450" width="15" style="77" customWidth="1"/>
    <col min="8451" max="8451" width="17.140625" style="77" customWidth="1"/>
    <col min="8452" max="8452" width="16.42578125" style="77" customWidth="1"/>
    <col min="8453" max="8453" width="20.42578125" style="77" customWidth="1"/>
    <col min="8454" max="8454" width="15.85546875" style="77" customWidth="1"/>
    <col min="8455" max="8455" width="17.28515625" style="77" customWidth="1"/>
    <col min="8456" max="8456" width="19.28515625" style="77" customWidth="1"/>
    <col min="8457" max="8457" width="18.5703125" style="77" customWidth="1"/>
    <col min="8458" max="8459" width="0" style="77" hidden="1" customWidth="1"/>
    <col min="8460" max="8460" width="19.28515625" style="77" customWidth="1"/>
    <col min="8461" max="8704" width="9.140625" style="77"/>
    <col min="8705" max="8705" width="17.42578125" style="77" customWidth="1"/>
    <col min="8706" max="8706" width="15" style="77" customWidth="1"/>
    <col min="8707" max="8707" width="17.140625" style="77" customWidth="1"/>
    <col min="8708" max="8708" width="16.42578125" style="77" customWidth="1"/>
    <col min="8709" max="8709" width="20.42578125" style="77" customWidth="1"/>
    <col min="8710" max="8710" width="15.85546875" style="77" customWidth="1"/>
    <col min="8711" max="8711" width="17.28515625" style="77" customWidth="1"/>
    <col min="8712" max="8712" width="19.28515625" style="77" customWidth="1"/>
    <col min="8713" max="8713" width="18.5703125" style="77" customWidth="1"/>
    <col min="8714" max="8715" width="0" style="77" hidden="1" customWidth="1"/>
    <col min="8716" max="8716" width="19.28515625" style="77" customWidth="1"/>
    <col min="8717" max="8960" width="9.140625" style="77"/>
    <col min="8961" max="8961" width="17.42578125" style="77" customWidth="1"/>
    <col min="8962" max="8962" width="15" style="77" customWidth="1"/>
    <col min="8963" max="8963" width="17.140625" style="77" customWidth="1"/>
    <col min="8964" max="8964" width="16.42578125" style="77" customWidth="1"/>
    <col min="8965" max="8965" width="20.42578125" style="77" customWidth="1"/>
    <col min="8966" max="8966" width="15.85546875" style="77" customWidth="1"/>
    <col min="8967" max="8967" width="17.28515625" style="77" customWidth="1"/>
    <col min="8968" max="8968" width="19.28515625" style="77" customWidth="1"/>
    <col min="8969" max="8969" width="18.5703125" style="77" customWidth="1"/>
    <col min="8970" max="8971" width="0" style="77" hidden="1" customWidth="1"/>
    <col min="8972" max="8972" width="19.28515625" style="77" customWidth="1"/>
    <col min="8973" max="9216" width="9.140625" style="77"/>
    <col min="9217" max="9217" width="17.42578125" style="77" customWidth="1"/>
    <col min="9218" max="9218" width="15" style="77" customWidth="1"/>
    <col min="9219" max="9219" width="17.140625" style="77" customWidth="1"/>
    <col min="9220" max="9220" width="16.42578125" style="77" customWidth="1"/>
    <col min="9221" max="9221" width="20.42578125" style="77" customWidth="1"/>
    <col min="9222" max="9222" width="15.85546875" style="77" customWidth="1"/>
    <col min="9223" max="9223" width="17.28515625" style="77" customWidth="1"/>
    <col min="9224" max="9224" width="19.28515625" style="77" customWidth="1"/>
    <col min="9225" max="9225" width="18.5703125" style="77" customWidth="1"/>
    <col min="9226" max="9227" width="0" style="77" hidden="1" customWidth="1"/>
    <col min="9228" max="9228" width="19.28515625" style="77" customWidth="1"/>
    <col min="9229" max="9472" width="9.140625" style="77"/>
    <col min="9473" max="9473" width="17.42578125" style="77" customWidth="1"/>
    <col min="9474" max="9474" width="15" style="77" customWidth="1"/>
    <col min="9475" max="9475" width="17.140625" style="77" customWidth="1"/>
    <col min="9476" max="9476" width="16.42578125" style="77" customWidth="1"/>
    <col min="9477" max="9477" width="20.42578125" style="77" customWidth="1"/>
    <col min="9478" max="9478" width="15.85546875" style="77" customWidth="1"/>
    <col min="9479" max="9479" width="17.28515625" style="77" customWidth="1"/>
    <col min="9480" max="9480" width="19.28515625" style="77" customWidth="1"/>
    <col min="9481" max="9481" width="18.5703125" style="77" customWidth="1"/>
    <col min="9482" max="9483" width="0" style="77" hidden="1" customWidth="1"/>
    <col min="9484" max="9484" width="19.28515625" style="77" customWidth="1"/>
    <col min="9485" max="9728" width="9.140625" style="77"/>
    <col min="9729" max="9729" width="17.42578125" style="77" customWidth="1"/>
    <col min="9730" max="9730" width="15" style="77" customWidth="1"/>
    <col min="9731" max="9731" width="17.140625" style="77" customWidth="1"/>
    <col min="9732" max="9732" width="16.42578125" style="77" customWidth="1"/>
    <col min="9733" max="9733" width="20.42578125" style="77" customWidth="1"/>
    <col min="9734" max="9734" width="15.85546875" style="77" customWidth="1"/>
    <col min="9735" max="9735" width="17.28515625" style="77" customWidth="1"/>
    <col min="9736" max="9736" width="19.28515625" style="77" customWidth="1"/>
    <col min="9737" max="9737" width="18.5703125" style="77" customWidth="1"/>
    <col min="9738" max="9739" width="0" style="77" hidden="1" customWidth="1"/>
    <col min="9740" max="9740" width="19.28515625" style="77" customWidth="1"/>
    <col min="9741" max="9984" width="9.140625" style="77"/>
    <col min="9985" max="9985" width="17.42578125" style="77" customWidth="1"/>
    <col min="9986" max="9986" width="15" style="77" customWidth="1"/>
    <col min="9987" max="9987" width="17.140625" style="77" customWidth="1"/>
    <col min="9988" max="9988" width="16.42578125" style="77" customWidth="1"/>
    <col min="9989" max="9989" width="20.42578125" style="77" customWidth="1"/>
    <col min="9990" max="9990" width="15.85546875" style="77" customWidth="1"/>
    <col min="9991" max="9991" width="17.28515625" style="77" customWidth="1"/>
    <col min="9992" max="9992" width="19.28515625" style="77" customWidth="1"/>
    <col min="9993" max="9993" width="18.5703125" style="77" customWidth="1"/>
    <col min="9994" max="9995" width="0" style="77" hidden="1" customWidth="1"/>
    <col min="9996" max="9996" width="19.28515625" style="77" customWidth="1"/>
    <col min="9997" max="10240" width="9.140625" style="77"/>
    <col min="10241" max="10241" width="17.42578125" style="77" customWidth="1"/>
    <col min="10242" max="10242" width="15" style="77" customWidth="1"/>
    <col min="10243" max="10243" width="17.140625" style="77" customWidth="1"/>
    <col min="10244" max="10244" width="16.42578125" style="77" customWidth="1"/>
    <col min="10245" max="10245" width="20.42578125" style="77" customWidth="1"/>
    <col min="10246" max="10246" width="15.85546875" style="77" customWidth="1"/>
    <col min="10247" max="10247" width="17.28515625" style="77" customWidth="1"/>
    <col min="10248" max="10248" width="19.28515625" style="77" customWidth="1"/>
    <col min="10249" max="10249" width="18.5703125" style="77" customWidth="1"/>
    <col min="10250" max="10251" width="0" style="77" hidden="1" customWidth="1"/>
    <col min="10252" max="10252" width="19.28515625" style="77" customWidth="1"/>
    <col min="10253" max="10496" width="9.140625" style="77"/>
    <col min="10497" max="10497" width="17.42578125" style="77" customWidth="1"/>
    <col min="10498" max="10498" width="15" style="77" customWidth="1"/>
    <col min="10499" max="10499" width="17.140625" style="77" customWidth="1"/>
    <col min="10500" max="10500" width="16.42578125" style="77" customWidth="1"/>
    <col min="10501" max="10501" width="20.42578125" style="77" customWidth="1"/>
    <col min="10502" max="10502" width="15.85546875" style="77" customWidth="1"/>
    <col min="10503" max="10503" width="17.28515625" style="77" customWidth="1"/>
    <col min="10504" max="10504" width="19.28515625" style="77" customWidth="1"/>
    <col min="10505" max="10505" width="18.5703125" style="77" customWidth="1"/>
    <col min="10506" max="10507" width="0" style="77" hidden="1" customWidth="1"/>
    <col min="10508" max="10508" width="19.28515625" style="77" customWidth="1"/>
    <col min="10509" max="10752" width="9.140625" style="77"/>
    <col min="10753" max="10753" width="17.42578125" style="77" customWidth="1"/>
    <col min="10754" max="10754" width="15" style="77" customWidth="1"/>
    <col min="10755" max="10755" width="17.140625" style="77" customWidth="1"/>
    <col min="10756" max="10756" width="16.42578125" style="77" customWidth="1"/>
    <col min="10757" max="10757" width="20.42578125" style="77" customWidth="1"/>
    <col min="10758" max="10758" width="15.85546875" style="77" customWidth="1"/>
    <col min="10759" max="10759" width="17.28515625" style="77" customWidth="1"/>
    <col min="10760" max="10760" width="19.28515625" style="77" customWidth="1"/>
    <col min="10761" max="10761" width="18.5703125" style="77" customWidth="1"/>
    <col min="10762" max="10763" width="0" style="77" hidden="1" customWidth="1"/>
    <col min="10764" max="10764" width="19.28515625" style="77" customWidth="1"/>
    <col min="10765" max="11008" width="9.140625" style="77"/>
    <col min="11009" max="11009" width="17.42578125" style="77" customWidth="1"/>
    <col min="11010" max="11010" width="15" style="77" customWidth="1"/>
    <col min="11011" max="11011" width="17.140625" style="77" customWidth="1"/>
    <col min="11012" max="11012" width="16.42578125" style="77" customWidth="1"/>
    <col min="11013" max="11013" width="20.42578125" style="77" customWidth="1"/>
    <col min="11014" max="11014" width="15.85546875" style="77" customWidth="1"/>
    <col min="11015" max="11015" width="17.28515625" style="77" customWidth="1"/>
    <col min="11016" max="11016" width="19.28515625" style="77" customWidth="1"/>
    <col min="11017" max="11017" width="18.5703125" style="77" customWidth="1"/>
    <col min="11018" max="11019" width="0" style="77" hidden="1" customWidth="1"/>
    <col min="11020" max="11020" width="19.28515625" style="77" customWidth="1"/>
    <col min="11021" max="11264" width="9.140625" style="77"/>
    <col min="11265" max="11265" width="17.42578125" style="77" customWidth="1"/>
    <col min="11266" max="11266" width="15" style="77" customWidth="1"/>
    <col min="11267" max="11267" width="17.140625" style="77" customWidth="1"/>
    <col min="11268" max="11268" width="16.42578125" style="77" customWidth="1"/>
    <col min="11269" max="11269" width="20.42578125" style="77" customWidth="1"/>
    <col min="11270" max="11270" width="15.85546875" style="77" customWidth="1"/>
    <col min="11271" max="11271" width="17.28515625" style="77" customWidth="1"/>
    <col min="11272" max="11272" width="19.28515625" style="77" customWidth="1"/>
    <col min="11273" max="11273" width="18.5703125" style="77" customWidth="1"/>
    <col min="11274" max="11275" width="0" style="77" hidden="1" customWidth="1"/>
    <col min="11276" max="11276" width="19.28515625" style="77" customWidth="1"/>
    <col min="11277" max="11520" width="9.140625" style="77"/>
    <col min="11521" max="11521" width="17.42578125" style="77" customWidth="1"/>
    <col min="11522" max="11522" width="15" style="77" customWidth="1"/>
    <col min="11523" max="11523" width="17.140625" style="77" customWidth="1"/>
    <col min="11524" max="11524" width="16.42578125" style="77" customWidth="1"/>
    <col min="11525" max="11525" width="20.42578125" style="77" customWidth="1"/>
    <col min="11526" max="11526" width="15.85546875" style="77" customWidth="1"/>
    <col min="11527" max="11527" width="17.28515625" style="77" customWidth="1"/>
    <col min="11528" max="11528" width="19.28515625" style="77" customWidth="1"/>
    <col min="11529" max="11529" width="18.5703125" style="77" customWidth="1"/>
    <col min="11530" max="11531" width="0" style="77" hidden="1" customWidth="1"/>
    <col min="11532" max="11532" width="19.28515625" style="77" customWidth="1"/>
    <col min="11533" max="11776" width="9.140625" style="77"/>
    <col min="11777" max="11777" width="17.42578125" style="77" customWidth="1"/>
    <col min="11778" max="11778" width="15" style="77" customWidth="1"/>
    <col min="11779" max="11779" width="17.140625" style="77" customWidth="1"/>
    <col min="11780" max="11780" width="16.42578125" style="77" customWidth="1"/>
    <col min="11781" max="11781" width="20.42578125" style="77" customWidth="1"/>
    <col min="11782" max="11782" width="15.85546875" style="77" customWidth="1"/>
    <col min="11783" max="11783" width="17.28515625" style="77" customWidth="1"/>
    <col min="11784" max="11784" width="19.28515625" style="77" customWidth="1"/>
    <col min="11785" max="11785" width="18.5703125" style="77" customWidth="1"/>
    <col min="11786" max="11787" width="0" style="77" hidden="1" customWidth="1"/>
    <col min="11788" max="11788" width="19.28515625" style="77" customWidth="1"/>
    <col min="11789" max="12032" width="9.140625" style="77"/>
    <col min="12033" max="12033" width="17.42578125" style="77" customWidth="1"/>
    <col min="12034" max="12034" width="15" style="77" customWidth="1"/>
    <col min="12035" max="12035" width="17.140625" style="77" customWidth="1"/>
    <col min="12036" max="12036" width="16.42578125" style="77" customWidth="1"/>
    <col min="12037" max="12037" width="20.42578125" style="77" customWidth="1"/>
    <col min="12038" max="12038" width="15.85546875" style="77" customWidth="1"/>
    <col min="12039" max="12039" width="17.28515625" style="77" customWidth="1"/>
    <col min="12040" max="12040" width="19.28515625" style="77" customWidth="1"/>
    <col min="12041" max="12041" width="18.5703125" style="77" customWidth="1"/>
    <col min="12042" max="12043" width="0" style="77" hidden="1" customWidth="1"/>
    <col min="12044" max="12044" width="19.28515625" style="77" customWidth="1"/>
    <col min="12045" max="12288" width="9.140625" style="77"/>
    <col min="12289" max="12289" width="17.42578125" style="77" customWidth="1"/>
    <col min="12290" max="12290" width="15" style="77" customWidth="1"/>
    <col min="12291" max="12291" width="17.140625" style="77" customWidth="1"/>
    <col min="12292" max="12292" width="16.42578125" style="77" customWidth="1"/>
    <col min="12293" max="12293" width="20.42578125" style="77" customWidth="1"/>
    <col min="12294" max="12294" width="15.85546875" style="77" customWidth="1"/>
    <col min="12295" max="12295" width="17.28515625" style="77" customWidth="1"/>
    <col min="12296" max="12296" width="19.28515625" style="77" customWidth="1"/>
    <col min="12297" max="12297" width="18.5703125" style="77" customWidth="1"/>
    <col min="12298" max="12299" width="0" style="77" hidden="1" customWidth="1"/>
    <col min="12300" max="12300" width="19.28515625" style="77" customWidth="1"/>
    <col min="12301" max="12544" width="9.140625" style="77"/>
    <col min="12545" max="12545" width="17.42578125" style="77" customWidth="1"/>
    <col min="12546" max="12546" width="15" style="77" customWidth="1"/>
    <col min="12547" max="12547" width="17.140625" style="77" customWidth="1"/>
    <col min="12548" max="12548" width="16.42578125" style="77" customWidth="1"/>
    <col min="12549" max="12549" width="20.42578125" style="77" customWidth="1"/>
    <col min="12550" max="12550" width="15.85546875" style="77" customWidth="1"/>
    <col min="12551" max="12551" width="17.28515625" style="77" customWidth="1"/>
    <col min="12552" max="12552" width="19.28515625" style="77" customWidth="1"/>
    <col min="12553" max="12553" width="18.5703125" style="77" customWidth="1"/>
    <col min="12554" max="12555" width="0" style="77" hidden="1" customWidth="1"/>
    <col min="12556" max="12556" width="19.28515625" style="77" customWidth="1"/>
    <col min="12557" max="12800" width="9.140625" style="77"/>
    <col min="12801" max="12801" width="17.42578125" style="77" customWidth="1"/>
    <col min="12802" max="12802" width="15" style="77" customWidth="1"/>
    <col min="12803" max="12803" width="17.140625" style="77" customWidth="1"/>
    <col min="12804" max="12804" width="16.42578125" style="77" customWidth="1"/>
    <col min="12805" max="12805" width="20.42578125" style="77" customWidth="1"/>
    <col min="12806" max="12806" width="15.85546875" style="77" customWidth="1"/>
    <col min="12807" max="12807" width="17.28515625" style="77" customWidth="1"/>
    <col min="12808" max="12808" width="19.28515625" style="77" customWidth="1"/>
    <col min="12809" max="12809" width="18.5703125" style="77" customWidth="1"/>
    <col min="12810" max="12811" width="0" style="77" hidden="1" customWidth="1"/>
    <col min="12812" max="12812" width="19.28515625" style="77" customWidth="1"/>
    <col min="12813" max="13056" width="9.140625" style="77"/>
    <col min="13057" max="13057" width="17.42578125" style="77" customWidth="1"/>
    <col min="13058" max="13058" width="15" style="77" customWidth="1"/>
    <col min="13059" max="13059" width="17.140625" style="77" customWidth="1"/>
    <col min="13060" max="13060" width="16.42578125" style="77" customWidth="1"/>
    <col min="13061" max="13061" width="20.42578125" style="77" customWidth="1"/>
    <col min="13062" max="13062" width="15.85546875" style="77" customWidth="1"/>
    <col min="13063" max="13063" width="17.28515625" style="77" customWidth="1"/>
    <col min="13064" max="13064" width="19.28515625" style="77" customWidth="1"/>
    <col min="13065" max="13065" width="18.5703125" style="77" customWidth="1"/>
    <col min="13066" max="13067" width="0" style="77" hidden="1" customWidth="1"/>
    <col min="13068" max="13068" width="19.28515625" style="77" customWidth="1"/>
    <col min="13069" max="13312" width="9.140625" style="77"/>
    <col min="13313" max="13313" width="17.42578125" style="77" customWidth="1"/>
    <col min="13314" max="13314" width="15" style="77" customWidth="1"/>
    <col min="13315" max="13315" width="17.140625" style="77" customWidth="1"/>
    <col min="13316" max="13316" width="16.42578125" style="77" customWidth="1"/>
    <col min="13317" max="13317" width="20.42578125" style="77" customWidth="1"/>
    <col min="13318" max="13318" width="15.85546875" style="77" customWidth="1"/>
    <col min="13319" max="13319" width="17.28515625" style="77" customWidth="1"/>
    <col min="13320" max="13320" width="19.28515625" style="77" customWidth="1"/>
    <col min="13321" max="13321" width="18.5703125" style="77" customWidth="1"/>
    <col min="13322" max="13323" width="0" style="77" hidden="1" customWidth="1"/>
    <col min="13324" max="13324" width="19.28515625" style="77" customWidth="1"/>
    <col min="13325" max="13568" width="9.140625" style="77"/>
    <col min="13569" max="13569" width="17.42578125" style="77" customWidth="1"/>
    <col min="13570" max="13570" width="15" style="77" customWidth="1"/>
    <col min="13571" max="13571" width="17.140625" style="77" customWidth="1"/>
    <col min="13572" max="13572" width="16.42578125" style="77" customWidth="1"/>
    <col min="13573" max="13573" width="20.42578125" style="77" customWidth="1"/>
    <col min="13574" max="13574" width="15.85546875" style="77" customWidth="1"/>
    <col min="13575" max="13575" width="17.28515625" style="77" customWidth="1"/>
    <col min="13576" max="13576" width="19.28515625" style="77" customWidth="1"/>
    <col min="13577" max="13577" width="18.5703125" style="77" customWidth="1"/>
    <col min="13578" max="13579" width="0" style="77" hidden="1" customWidth="1"/>
    <col min="13580" max="13580" width="19.28515625" style="77" customWidth="1"/>
    <col min="13581" max="13824" width="9.140625" style="77"/>
    <col min="13825" max="13825" width="17.42578125" style="77" customWidth="1"/>
    <col min="13826" max="13826" width="15" style="77" customWidth="1"/>
    <col min="13827" max="13827" width="17.140625" style="77" customWidth="1"/>
    <col min="13828" max="13828" width="16.42578125" style="77" customWidth="1"/>
    <col min="13829" max="13829" width="20.42578125" style="77" customWidth="1"/>
    <col min="13830" max="13830" width="15.85546875" style="77" customWidth="1"/>
    <col min="13831" max="13831" width="17.28515625" style="77" customWidth="1"/>
    <col min="13832" max="13832" width="19.28515625" style="77" customWidth="1"/>
    <col min="13833" max="13833" width="18.5703125" style="77" customWidth="1"/>
    <col min="13834" max="13835" width="0" style="77" hidden="1" customWidth="1"/>
    <col min="13836" max="13836" width="19.28515625" style="77" customWidth="1"/>
    <col min="13837" max="14080" width="9.140625" style="77"/>
    <col min="14081" max="14081" width="17.42578125" style="77" customWidth="1"/>
    <col min="14082" max="14082" width="15" style="77" customWidth="1"/>
    <col min="14083" max="14083" width="17.140625" style="77" customWidth="1"/>
    <col min="14084" max="14084" width="16.42578125" style="77" customWidth="1"/>
    <col min="14085" max="14085" width="20.42578125" style="77" customWidth="1"/>
    <col min="14086" max="14086" width="15.85546875" style="77" customWidth="1"/>
    <col min="14087" max="14087" width="17.28515625" style="77" customWidth="1"/>
    <col min="14088" max="14088" width="19.28515625" style="77" customWidth="1"/>
    <col min="14089" max="14089" width="18.5703125" style="77" customWidth="1"/>
    <col min="14090" max="14091" width="0" style="77" hidden="1" customWidth="1"/>
    <col min="14092" max="14092" width="19.28515625" style="77" customWidth="1"/>
    <col min="14093" max="14336" width="9.140625" style="77"/>
    <col min="14337" max="14337" width="17.42578125" style="77" customWidth="1"/>
    <col min="14338" max="14338" width="15" style="77" customWidth="1"/>
    <col min="14339" max="14339" width="17.140625" style="77" customWidth="1"/>
    <col min="14340" max="14340" width="16.42578125" style="77" customWidth="1"/>
    <col min="14341" max="14341" width="20.42578125" style="77" customWidth="1"/>
    <col min="14342" max="14342" width="15.85546875" style="77" customWidth="1"/>
    <col min="14343" max="14343" width="17.28515625" style="77" customWidth="1"/>
    <col min="14344" max="14344" width="19.28515625" style="77" customWidth="1"/>
    <col min="14345" max="14345" width="18.5703125" style="77" customWidth="1"/>
    <col min="14346" max="14347" width="0" style="77" hidden="1" customWidth="1"/>
    <col min="14348" max="14348" width="19.28515625" style="77" customWidth="1"/>
    <col min="14349" max="14592" width="9.140625" style="77"/>
    <col min="14593" max="14593" width="17.42578125" style="77" customWidth="1"/>
    <col min="14594" max="14594" width="15" style="77" customWidth="1"/>
    <col min="14595" max="14595" width="17.140625" style="77" customWidth="1"/>
    <col min="14596" max="14596" width="16.42578125" style="77" customWidth="1"/>
    <col min="14597" max="14597" width="20.42578125" style="77" customWidth="1"/>
    <col min="14598" max="14598" width="15.85546875" style="77" customWidth="1"/>
    <col min="14599" max="14599" width="17.28515625" style="77" customWidth="1"/>
    <col min="14600" max="14600" width="19.28515625" style="77" customWidth="1"/>
    <col min="14601" max="14601" width="18.5703125" style="77" customWidth="1"/>
    <col min="14602" max="14603" width="0" style="77" hidden="1" customWidth="1"/>
    <col min="14604" max="14604" width="19.28515625" style="77" customWidth="1"/>
    <col min="14605" max="14848" width="9.140625" style="77"/>
    <col min="14849" max="14849" width="17.42578125" style="77" customWidth="1"/>
    <col min="14850" max="14850" width="15" style="77" customWidth="1"/>
    <col min="14851" max="14851" width="17.140625" style="77" customWidth="1"/>
    <col min="14852" max="14852" width="16.42578125" style="77" customWidth="1"/>
    <col min="14853" max="14853" width="20.42578125" style="77" customWidth="1"/>
    <col min="14854" max="14854" width="15.85546875" style="77" customWidth="1"/>
    <col min="14855" max="14855" width="17.28515625" style="77" customWidth="1"/>
    <col min="14856" max="14856" width="19.28515625" style="77" customWidth="1"/>
    <col min="14857" max="14857" width="18.5703125" style="77" customWidth="1"/>
    <col min="14858" max="14859" width="0" style="77" hidden="1" customWidth="1"/>
    <col min="14860" max="14860" width="19.28515625" style="77" customWidth="1"/>
    <col min="14861" max="15104" width="9.140625" style="77"/>
    <col min="15105" max="15105" width="17.42578125" style="77" customWidth="1"/>
    <col min="15106" max="15106" width="15" style="77" customWidth="1"/>
    <col min="15107" max="15107" width="17.140625" style="77" customWidth="1"/>
    <col min="15108" max="15108" width="16.42578125" style="77" customWidth="1"/>
    <col min="15109" max="15109" width="20.42578125" style="77" customWidth="1"/>
    <col min="15110" max="15110" width="15.85546875" style="77" customWidth="1"/>
    <col min="15111" max="15111" width="17.28515625" style="77" customWidth="1"/>
    <col min="15112" max="15112" width="19.28515625" style="77" customWidth="1"/>
    <col min="15113" max="15113" width="18.5703125" style="77" customWidth="1"/>
    <col min="15114" max="15115" width="0" style="77" hidden="1" customWidth="1"/>
    <col min="15116" max="15116" width="19.28515625" style="77" customWidth="1"/>
    <col min="15117" max="15360" width="9.140625" style="77"/>
    <col min="15361" max="15361" width="17.42578125" style="77" customWidth="1"/>
    <col min="15362" max="15362" width="15" style="77" customWidth="1"/>
    <col min="15363" max="15363" width="17.140625" style="77" customWidth="1"/>
    <col min="15364" max="15364" width="16.42578125" style="77" customWidth="1"/>
    <col min="15365" max="15365" width="20.42578125" style="77" customWidth="1"/>
    <col min="15366" max="15366" width="15.85546875" style="77" customWidth="1"/>
    <col min="15367" max="15367" width="17.28515625" style="77" customWidth="1"/>
    <col min="15368" max="15368" width="19.28515625" style="77" customWidth="1"/>
    <col min="15369" max="15369" width="18.5703125" style="77" customWidth="1"/>
    <col min="15370" max="15371" width="0" style="77" hidden="1" customWidth="1"/>
    <col min="15372" max="15372" width="19.28515625" style="77" customWidth="1"/>
    <col min="15373" max="15616" width="9.140625" style="77"/>
    <col min="15617" max="15617" width="17.42578125" style="77" customWidth="1"/>
    <col min="15618" max="15618" width="15" style="77" customWidth="1"/>
    <col min="15619" max="15619" width="17.140625" style="77" customWidth="1"/>
    <col min="15620" max="15620" width="16.42578125" style="77" customWidth="1"/>
    <col min="15621" max="15621" width="20.42578125" style="77" customWidth="1"/>
    <col min="15622" max="15622" width="15.85546875" style="77" customWidth="1"/>
    <col min="15623" max="15623" width="17.28515625" style="77" customWidth="1"/>
    <col min="15624" max="15624" width="19.28515625" style="77" customWidth="1"/>
    <col min="15625" max="15625" width="18.5703125" style="77" customWidth="1"/>
    <col min="15626" max="15627" width="0" style="77" hidden="1" customWidth="1"/>
    <col min="15628" max="15628" width="19.28515625" style="77" customWidth="1"/>
    <col min="15629" max="15872" width="9.140625" style="77"/>
    <col min="15873" max="15873" width="17.42578125" style="77" customWidth="1"/>
    <col min="15874" max="15874" width="15" style="77" customWidth="1"/>
    <col min="15875" max="15875" width="17.140625" style="77" customWidth="1"/>
    <col min="15876" max="15876" width="16.42578125" style="77" customWidth="1"/>
    <col min="15877" max="15877" width="20.42578125" style="77" customWidth="1"/>
    <col min="15878" max="15878" width="15.85546875" style="77" customWidth="1"/>
    <col min="15879" max="15879" width="17.28515625" style="77" customWidth="1"/>
    <col min="15880" max="15880" width="19.28515625" style="77" customWidth="1"/>
    <col min="15881" max="15881" width="18.5703125" style="77" customWidth="1"/>
    <col min="15882" max="15883" width="0" style="77" hidden="1" customWidth="1"/>
    <col min="15884" max="15884" width="19.28515625" style="77" customWidth="1"/>
    <col min="15885" max="16128" width="9.140625" style="77"/>
    <col min="16129" max="16129" width="17.42578125" style="77" customWidth="1"/>
    <col min="16130" max="16130" width="15" style="77" customWidth="1"/>
    <col min="16131" max="16131" width="17.140625" style="77" customWidth="1"/>
    <col min="16132" max="16132" width="16.42578125" style="77" customWidth="1"/>
    <col min="16133" max="16133" width="20.42578125" style="77" customWidth="1"/>
    <col min="16134" max="16134" width="15.85546875" style="77" customWidth="1"/>
    <col min="16135" max="16135" width="17.28515625" style="77" customWidth="1"/>
    <col min="16136" max="16136" width="19.28515625" style="77" customWidth="1"/>
    <col min="16137" max="16137" width="18.5703125" style="77" customWidth="1"/>
    <col min="16138" max="16139" width="0" style="77" hidden="1" customWidth="1"/>
    <col min="16140" max="16140" width="19.28515625" style="77" customWidth="1"/>
    <col min="16141" max="16384" width="9.140625" style="77"/>
  </cols>
  <sheetData>
    <row r="1" spans="1:12" ht="15" customHeight="1" x14ac:dyDescent="0.2">
      <c r="A1" s="151" t="s">
        <v>25</v>
      </c>
      <c r="B1" s="153" t="s">
        <v>26</v>
      </c>
      <c r="C1" s="154"/>
      <c r="D1" s="155" t="s">
        <v>27</v>
      </c>
      <c r="E1" s="155"/>
      <c r="F1" s="155"/>
      <c r="G1" s="155"/>
      <c r="H1" s="155"/>
      <c r="I1" s="156" t="s">
        <v>28</v>
      </c>
      <c r="J1" s="145" t="s">
        <v>29</v>
      </c>
      <c r="K1" s="146"/>
      <c r="L1" s="147"/>
    </row>
    <row r="2" spans="1:12" ht="15" customHeight="1" thickBot="1" x14ac:dyDescent="0.25">
      <c r="A2" s="152"/>
      <c r="B2" s="78" t="s">
        <v>30</v>
      </c>
      <c r="C2" s="79" t="s">
        <v>31</v>
      </c>
      <c r="D2" s="80" t="s">
        <v>32</v>
      </c>
      <c r="E2" s="80" t="s">
        <v>33</v>
      </c>
      <c r="F2" s="80" t="s">
        <v>34</v>
      </c>
      <c r="G2" s="80" t="s">
        <v>35</v>
      </c>
      <c r="H2" s="80" t="s">
        <v>36</v>
      </c>
      <c r="I2" s="157"/>
      <c r="J2" s="81" t="s">
        <v>35</v>
      </c>
      <c r="K2" s="82" t="s">
        <v>37</v>
      </c>
      <c r="L2" s="83" t="s">
        <v>38</v>
      </c>
    </row>
    <row r="3" spans="1:12" s="115" customFormat="1" ht="15" customHeight="1" x14ac:dyDescent="0.2">
      <c r="A3" s="105" t="str">
        <f>'Technical Summary'!A5</f>
        <v>Austin Commercial</v>
      </c>
      <c r="B3" s="106">
        <v>75000</v>
      </c>
      <c r="C3" s="107">
        <v>0</v>
      </c>
      <c r="D3" s="108">
        <v>4.4200000000000003E-2</v>
      </c>
      <c r="E3" s="107">
        <v>1800000</v>
      </c>
      <c r="F3" s="109"/>
      <c r="G3" s="110">
        <f>H3/E7</f>
        <v>6.3333333333333339E-2</v>
      </c>
      <c r="H3" s="111">
        <v>3040000</v>
      </c>
      <c r="I3" s="86">
        <f>B3+C3+E3+H3</f>
        <v>4915000</v>
      </c>
      <c r="J3" s="117" t="s">
        <v>29</v>
      </c>
      <c r="K3" s="113" t="s">
        <v>29</v>
      </c>
      <c r="L3" s="114">
        <v>20.25</v>
      </c>
    </row>
    <row r="4" spans="1:12" s="115" customFormat="1" ht="15" customHeight="1" x14ac:dyDescent="0.2">
      <c r="A4" s="105" t="str">
        <f>'Technical Summary'!A6</f>
        <v>Turner Construction</v>
      </c>
      <c r="B4" s="106">
        <v>124000</v>
      </c>
      <c r="C4" s="107">
        <v>0</v>
      </c>
      <c r="D4" s="108">
        <v>5.0200000000000002E-2</v>
      </c>
      <c r="E4" s="107">
        <v>2000000</v>
      </c>
      <c r="F4" s="109"/>
      <c r="G4" s="110">
        <f>H4/E7</f>
        <v>7.481666666666667E-2</v>
      </c>
      <c r="H4" s="111">
        <v>3591200</v>
      </c>
      <c r="I4" s="86">
        <f>B4+C4+E4+H4</f>
        <v>5715200</v>
      </c>
      <c r="J4" s="112">
        <v>0.05</v>
      </c>
      <c r="K4" s="113">
        <v>2737000</v>
      </c>
      <c r="L4" s="114">
        <v>21</v>
      </c>
    </row>
    <row r="5" spans="1:12" s="115" customFormat="1" ht="15" customHeight="1" x14ac:dyDescent="0.2">
      <c r="A5" s="105" t="str">
        <f>'Technical Summary'!A7</f>
        <v>Vaughn Construction</v>
      </c>
      <c r="B5" s="106">
        <v>187450</v>
      </c>
      <c r="C5" s="116">
        <v>0</v>
      </c>
      <c r="D5" s="108">
        <v>3.9800000000000002E-2</v>
      </c>
      <c r="E5" s="107">
        <v>1702650</v>
      </c>
      <c r="F5" s="109"/>
      <c r="G5" s="110">
        <f>H5/E7</f>
        <v>6.8938625000000003E-2</v>
      </c>
      <c r="H5" s="111">
        <v>3309054</v>
      </c>
      <c r="I5" s="86">
        <f>B5+C5+E5+H5</f>
        <v>5199154</v>
      </c>
      <c r="J5" s="112">
        <v>4.8899999999999999E-2</v>
      </c>
      <c r="K5" s="113">
        <v>2868496</v>
      </c>
      <c r="L5" s="114">
        <v>21</v>
      </c>
    </row>
    <row r="6" spans="1:12" s="85" customFormat="1" ht="15" customHeight="1" thickBo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s="85" customFormat="1" ht="15" customHeight="1" thickBot="1" x14ac:dyDescent="0.25">
      <c r="B7" s="87"/>
      <c r="C7" s="87"/>
      <c r="D7" s="88" t="s">
        <v>39</v>
      </c>
      <c r="E7" s="89">
        <v>48000000</v>
      </c>
      <c r="F7" s="87"/>
      <c r="G7" s="87"/>
      <c r="H7" s="87"/>
      <c r="I7" s="87"/>
      <c r="J7" s="87"/>
      <c r="K7" s="87"/>
      <c r="L7" s="87"/>
    </row>
    <row r="8" spans="1:12" s="85" customFormat="1" ht="15" customHeight="1" thickBot="1" x14ac:dyDescent="0.25">
      <c r="A8" s="85" t="s">
        <v>40</v>
      </c>
      <c r="B8" s="90" t="s">
        <v>41</v>
      </c>
      <c r="C8" s="90"/>
      <c r="G8" s="91" t="s">
        <v>42</v>
      </c>
      <c r="H8" s="92">
        <f>I3</f>
        <v>4915000</v>
      </c>
    </row>
    <row r="9" spans="1:12" s="85" customFormat="1" ht="15" customHeight="1" thickBot="1" x14ac:dyDescent="0.25">
      <c r="B9" s="90"/>
      <c r="C9" s="90"/>
    </row>
    <row r="10" spans="1:12" s="85" customFormat="1" ht="21" thickBot="1" x14ac:dyDescent="0.25">
      <c r="A10" s="148" t="s">
        <v>43</v>
      </c>
      <c r="B10" s="149"/>
      <c r="C10" s="149"/>
      <c r="D10" s="149"/>
      <c r="E10" s="150"/>
    </row>
    <row r="11" spans="1:12" s="85" customFormat="1" ht="15" customHeight="1" thickBot="1" x14ac:dyDescent="0.25">
      <c r="A11" s="93" t="s">
        <v>11</v>
      </c>
      <c r="B11" s="94" t="s">
        <v>44</v>
      </c>
      <c r="C11" s="94" t="s">
        <v>45</v>
      </c>
      <c r="D11" s="95" t="s">
        <v>46</v>
      </c>
      <c r="E11" s="95" t="s">
        <v>47</v>
      </c>
      <c r="F11" s="96"/>
    </row>
    <row r="12" spans="1:12" s="85" customFormat="1" ht="15" customHeight="1" x14ac:dyDescent="0.2">
      <c r="A12" s="84" t="str">
        <f>A3</f>
        <v>Austin Commercial</v>
      </c>
      <c r="B12" s="97">
        <f>((1-(I3-H8)/H8)*30)</f>
        <v>30</v>
      </c>
      <c r="C12" s="98">
        <f>RANK(B12,$B$12:$B$14,0)</f>
        <v>1</v>
      </c>
      <c r="D12" s="99">
        <f>$H$8-I3</f>
        <v>0</v>
      </c>
      <c r="E12" s="100">
        <f>(-D12/$H$8)</f>
        <v>0</v>
      </c>
      <c r="F12" s="101"/>
    </row>
    <row r="13" spans="1:12" s="85" customFormat="1" ht="15" customHeight="1" x14ac:dyDescent="0.2">
      <c r="A13" s="84" t="str">
        <f t="shared" ref="A13:A14" si="0">A4</f>
        <v>Turner Construction</v>
      </c>
      <c r="B13" s="102">
        <f>((1-(I4-H8)/H8)*30)</f>
        <v>25.115768056968463</v>
      </c>
      <c r="C13" s="103">
        <f>RANK(B13,$B$12:$B$14,0)</f>
        <v>3</v>
      </c>
      <c r="D13" s="99">
        <f>$H$8-I4</f>
        <v>-800200</v>
      </c>
      <c r="E13" s="100">
        <f>(-D13/$H$8)</f>
        <v>0.16280773143438454</v>
      </c>
      <c r="F13" s="101"/>
    </row>
    <row r="14" spans="1:12" s="85" customFormat="1" ht="15" customHeight="1" x14ac:dyDescent="0.2">
      <c r="A14" s="84" t="str">
        <f t="shared" si="0"/>
        <v>Vaughn Construction</v>
      </c>
      <c r="B14" s="102">
        <f>((1-(I5-H8)/H8)*30)</f>
        <v>28.265591047812816</v>
      </c>
      <c r="C14" s="103">
        <f>RANK(B14,$B$12:$B$14,0)</f>
        <v>2</v>
      </c>
      <c r="D14" s="99">
        <f>$H$8-I5</f>
        <v>-284154</v>
      </c>
      <c r="E14" s="100">
        <f>(-D14/$H$8)</f>
        <v>5.7813631739572734E-2</v>
      </c>
      <c r="F14" s="104" t="s">
        <v>29</v>
      </c>
    </row>
    <row r="15" spans="1:12" s="85" customFormat="1" ht="15" customHeight="1" x14ac:dyDescent="0.2"/>
    <row r="18" spans="1:2" ht="15" customHeight="1" x14ac:dyDescent="0.2">
      <c r="A18" s="77" t="str">
        <f>'1'!A5</f>
        <v>Austin Commercial</v>
      </c>
      <c r="B18" s="119">
        <f>B12</f>
        <v>30</v>
      </c>
    </row>
    <row r="19" spans="1:2" ht="15" customHeight="1" x14ac:dyDescent="0.2">
      <c r="A19" s="77" t="str">
        <f>'1'!A6</f>
        <v>Turner Construction</v>
      </c>
      <c r="B19" s="119">
        <f>B13</f>
        <v>25.115768056968463</v>
      </c>
    </row>
    <row r="20" spans="1:2" ht="15" customHeight="1" x14ac:dyDescent="0.2">
      <c r="A20" s="77" t="str">
        <f>'1'!A7</f>
        <v>Vaughn Construction</v>
      </c>
      <c r="B20" s="119">
        <f>B14</f>
        <v>28.265591047812816</v>
      </c>
    </row>
  </sheetData>
  <mergeCells count="6">
    <mergeCell ref="J1:L1"/>
    <mergeCell ref="A10:E10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14" sqref="A14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">
      <c r="A2" s="144" t="str">
        <f>Responses!A2</f>
        <v>RFP730-16070 / RFQ730-16054 - CMAR UH Basketball Arena Enhancements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5.75" thickBot="1" x14ac:dyDescent="0.25">
      <c r="A3" s="53"/>
      <c r="B3" s="53"/>
      <c r="C3" s="53"/>
      <c r="D3" s="53"/>
      <c r="E3" s="53"/>
      <c r="F3" s="53"/>
      <c r="G3" s="53"/>
      <c r="H3" s="53"/>
      <c r="I3" s="59"/>
      <c r="J3" s="59"/>
    </row>
    <row r="4" spans="1:10" ht="72.75" thickBot="1" x14ac:dyDescent="0.25">
      <c r="A4" s="6" t="s">
        <v>2</v>
      </c>
      <c r="B4" s="25" t="str">
        <f>'Technical Summary'!B4</f>
        <v>Evaluator 1</v>
      </c>
      <c r="C4" s="25" t="str">
        <f>'Technical Summary'!C4</f>
        <v>Evaluator 2</v>
      </c>
      <c r="D4" s="25" t="str">
        <f>'Technical Summary'!D4</f>
        <v>Evaluator 3</v>
      </c>
      <c r="E4" s="25" t="str">
        <f>'Technical Summary'!E4</f>
        <v>Evaluator 4</v>
      </c>
      <c r="F4" s="25" t="str">
        <f>'Technical Summary'!F4</f>
        <v>Evaluator 5</v>
      </c>
      <c r="G4" s="25" t="str">
        <f>'Technical Summary'!G4</f>
        <v>Evaluator 6</v>
      </c>
      <c r="H4" s="25" t="str">
        <f>'Technical Summary'!H4</f>
        <v>Evaluator 7</v>
      </c>
      <c r="I4" s="26" t="s">
        <v>3</v>
      </c>
      <c r="J4" s="5" t="s">
        <v>1</v>
      </c>
    </row>
    <row r="5" spans="1:10" ht="15" x14ac:dyDescent="0.2">
      <c r="A5" s="27" t="str">
        <f>Responses!A5</f>
        <v>Austin Commercial</v>
      </c>
      <c r="B5" s="28">
        <f>'1'!I5</f>
        <v>94.15</v>
      </c>
      <c r="C5" s="29">
        <f>'2'!I5</f>
        <v>87.5</v>
      </c>
      <c r="D5" s="29">
        <f>'3'!I5</f>
        <v>88.5</v>
      </c>
      <c r="E5" s="29">
        <f>'4'!I5</f>
        <v>90.25</v>
      </c>
      <c r="F5" s="29">
        <f>'5'!I5</f>
        <v>91.800000000000011</v>
      </c>
      <c r="G5" s="29">
        <f>'6'!I5</f>
        <v>93.6</v>
      </c>
      <c r="H5" s="29">
        <f>'7'!I5</f>
        <v>83.5</v>
      </c>
      <c r="I5" s="30">
        <f>AVERAGE(B5:H5)</f>
        <v>89.899999999999991</v>
      </c>
      <c r="J5" s="31">
        <f>RANK(I5,$I$5:$I$7,0)</f>
        <v>2</v>
      </c>
    </row>
    <row r="6" spans="1:10" ht="15" x14ac:dyDescent="0.2">
      <c r="A6" s="27" t="str">
        <f>Responses!A6</f>
        <v>Turner Construction</v>
      </c>
      <c r="B6" s="28">
        <f>'1'!I6</f>
        <v>72.865768056968463</v>
      </c>
      <c r="C6" s="29">
        <f>'2'!I6</f>
        <v>81.215768056968457</v>
      </c>
      <c r="D6" s="29">
        <f>'3'!I6</f>
        <v>84.615768056968463</v>
      </c>
      <c r="E6" s="29">
        <f>'4'!I6</f>
        <v>74.615768056968463</v>
      </c>
      <c r="F6" s="29">
        <f>'5'!I6</f>
        <v>84.215768056968471</v>
      </c>
      <c r="G6" s="29">
        <f>'6'!I6</f>
        <v>72.615768056968463</v>
      </c>
      <c r="H6" s="29">
        <f>'7'!I6</f>
        <v>78.115768056968463</v>
      </c>
      <c r="I6" s="30">
        <f t="shared" ref="I6:I7" si="0">AVERAGE(B6:H6)</f>
        <v>78.322910914111318</v>
      </c>
      <c r="J6" s="31">
        <f>RANK(I6,$I$5:$I$7,0)</f>
        <v>3</v>
      </c>
    </row>
    <row r="7" spans="1:10" ht="15" x14ac:dyDescent="0.2">
      <c r="A7" s="27" t="str">
        <f>Responses!A7</f>
        <v>Vaughn Construction</v>
      </c>
      <c r="B7" s="28">
        <f>'1'!I7</f>
        <v>85.765591047812819</v>
      </c>
      <c r="C7" s="29">
        <f>'2'!I7</f>
        <v>89.665591047812811</v>
      </c>
      <c r="D7" s="29">
        <f>'3'!I7</f>
        <v>86.065591047812816</v>
      </c>
      <c r="E7" s="29">
        <f>'4'!I7</f>
        <v>95.515591047812819</v>
      </c>
      <c r="F7" s="29">
        <f>'5'!I7</f>
        <v>90.065591047812816</v>
      </c>
      <c r="G7" s="29">
        <f>'6'!I7</f>
        <v>92.165591047812811</v>
      </c>
      <c r="H7" s="29">
        <f>'7'!I7</f>
        <v>94.265591047812819</v>
      </c>
      <c r="I7" s="30">
        <f t="shared" si="0"/>
        <v>90.501305333527085</v>
      </c>
      <c r="J7" s="31">
        <f>RANK(I7,$I$5:$I$7,0)</f>
        <v>1</v>
      </c>
    </row>
    <row r="9" spans="1:10" x14ac:dyDescent="0.2">
      <c r="F9" s="52"/>
      <c r="G9" s="52"/>
      <c r="H9" s="52"/>
      <c r="I9" s="52"/>
    </row>
    <row r="10" spans="1:10" x14ac:dyDescent="0.2">
      <c r="F10" s="52"/>
      <c r="G10" s="52"/>
      <c r="H10" s="52"/>
      <c r="I10" s="52"/>
    </row>
    <row r="12" spans="1:10" ht="15" x14ac:dyDescent="0.2">
      <c r="A12" s="60" t="s">
        <v>76</v>
      </c>
    </row>
    <row r="13" spans="1:10" ht="15" x14ac:dyDescent="0.2">
      <c r="A13" s="53"/>
    </row>
    <row r="14" spans="1:10" ht="15" x14ac:dyDescent="0.2">
      <c r="A14" s="60" t="s">
        <v>77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workbookViewId="0">
      <selection activeCell="M29" sqref="M29"/>
    </sheetView>
  </sheetViews>
  <sheetFormatPr defaultRowHeight="12.75" x14ac:dyDescent="0.2"/>
  <cols>
    <col min="1" max="1" width="2" style="74" customWidth="1"/>
    <col min="2" max="2" width="27.5703125" style="74" bestFit="1" customWidth="1"/>
    <col min="3" max="3" width="12" style="74" customWidth="1"/>
    <col min="4" max="5" width="10.7109375" style="74" customWidth="1"/>
    <col min="6" max="6" width="12.140625" style="74" customWidth="1"/>
    <col min="7" max="8" width="10.42578125" style="74" customWidth="1"/>
    <col min="9" max="9" width="11.42578125" style="74" customWidth="1"/>
    <col min="10" max="11" width="9" style="74" customWidth="1"/>
    <col min="12" max="12" width="11.42578125" style="74" customWidth="1"/>
    <col min="13" max="14" width="10" style="74" customWidth="1"/>
    <col min="15" max="15" width="11.42578125" style="74" customWidth="1"/>
    <col min="16" max="17" width="10" style="74" customWidth="1"/>
    <col min="18" max="18" width="11.42578125" style="74" customWidth="1"/>
    <col min="19" max="20" width="10" style="74" customWidth="1"/>
    <col min="21" max="16384" width="9.140625" style="74"/>
  </cols>
  <sheetData>
    <row r="1" spans="2:22" ht="15.75" x14ac:dyDescent="0.25">
      <c r="B1" s="177" t="s">
        <v>48</v>
      </c>
      <c r="C1" s="177"/>
      <c r="D1" s="177"/>
      <c r="E1" s="120" t="str">
        <f>[1]Cover!A6</f>
        <v>RFP730-16070 / RFQ730-16054 - CMAR UH Basketball Arena Enhancements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2:22" ht="15.75" customHeight="1" x14ac:dyDescent="0.25">
      <c r="C2" s="120"/>
      <c r="D2" s="120"/>
      <c r="E2" s="120"/>
      <c r="F2" s="120"/>
      <c r="G2" s="120"/>
    </row>
    <row r="3" spans="2:22" ht="15" customHeight="1" x14ac:dyDescent="0.2">
      <c r="B3" s="121" t="s">
        <v>49</v>
      </c>
      <c r="C3" s="178" t="s">
        <v>50</v>
      </c>
      <c r="D3" s="178"/>
      <c r="E3" s="178"/>
      <c r="F3" s="178"/>
    </row>
    <row r="4" spans="2:22" ht="15" customHeight="1" x14ac:dyDescent="0.2">
      <c r="F4" s="122"/>
    </row>
    <row r="5" spans="2:22" ht="16.5" thickBot="1" x14ac:dyDescent="0.3">
      <c r="B5" s="122"/>
      <c r="C5" s="173" t="s">
        <v>51</v>
      </c>
      <c r="D5" s="173"/>
      <c r="E5" s="173"/>
      <c r="F5" s="173" t="s">
        <v>52</v>
      </c>
      <c r="G5" s="173"/>
      <c r="H5" s="173"/>
      <c r="I5" s="173" t="s">
        <v>53</v>
      </c>
      <c r="J5" s="173"/>
      <c r="K5" s="173"/>
      <c r="L5" s="173" t="s">
        <v>54</v>
      </c>
      <c r="M5" s="173"/>
      <c r="N5" s="173"/>
      <c r="O5" s="173" t="s">
        <v>55</v>
      </c>
      <c r="P5" s="173"/>
      <c r="Q5" s="173"/>
      <c r="R5" s="173" t="s">
        <v>56</v>
      </c>
      <c r="S5" s="173"/>
      <c r="T5" s="173"/>
    </row>
    <row r="6" spans="2:22" ht="93.75" customHeight="1" x14ac:dyDescent="0.2">
      <c r="B6" s="123"/>
      <c r="C6" s="174" t="s">
        <v>57</v>
      </c>
      <c r="D6" s="175"/>
      <c r="E6" s="176"/>
      <c r="F6" s="174" t="s">
        <v>58</v>
      </c>
      <c r="G6" s="175"/>
      <c r="H6" s="176"/>
      <c r="I6" s="174" t="s">
        <v>59</v>
      </c>
      <c r="J6" s="175"/>
      <c r="K6" s="176"/>
      <c r="L6" s="174" t="s">
        <v>60</v>
      </c>
      <c r="M6" s="175"/>
      <c r="N6" s="176"/>
      <c r="O6" s="174" t="s">
        <v>61</v>
      </c>
      <c r="P6" s="175"/>
      <c r="Q6" s="176"/>
      <c r="R6" s="174" t="s">
        <v>62</v>
      </c>
      <c r="S6" s="175"/>
      <c r="T6" s="176"/>
      <c r="U6" s="124" t="s">
        <v>10</v>
      </c>
    </row>
    <row r="7" spans="2:22" x14ac:dyDescent="0.2">
      <c r="B7" s="125" t="s">
        <v>4</v>
      </c>
      <c r="C7" s="126" t="s">
        <v>63</v>
      </c>
      <c r="D7" s="127" t="s">
        <v>64</v>
      </c>
      <c r="E7" s="128" t="s">
        <v>65</v>
      </c>
      <c r="F7" s="129" t="s">
        <v>63</v>
      </c>
      <c r="G7" s="130" t="s">
        <v>64</v>
      </c>
      <c r="H7" s="131" t="s">
        <v>65</v>
      </c>
      <c r="I7" s="129" t="s">
        <v>63</v>
      </c>
      <c r="J7" s="130" t="s">
        <v>64</v>
      </c>
      <c r="K7" s="131" t="s">
        <v>65</v>
      </c>
      <c r="L7" s="126" t="s">
        <v>63</v>
      </c>
      <c r="M7" s="127" t="s">
        <v>64</v>
      </c>
      <c r="N7" s="128" t="s">
        <v>65</v>
      </c>
      <c r="O7" s="126" t="s">
        <v>63</v>
      </c>
      <c r="P7" s="127" t="s">
        <v>64</v>
      </c>
      <c r="Q7" s="128" t="s">
        <v>65</v>
      </c>
      <c r="R7" s="126" t="s">
        <v>63</v>
      </c>
      <c r="S7" s="127" t="s">
        <v>64</v>
      </c>
      <c r="T7" s="128" t="s">
        <v>65</v>
      </c>
      <c r="U7" s="132"/>
    </row>
    <row r="8" spans="2:22" x14ac:dyDescent="0.2">
      <c r="B8" s="133" t="str">
        <f>'[1]RFP Submittal'!A4</f>
        <v>Austin Commercial</v>
      </c>
      <c r="C8" s="134"/>
      <c r="D8" s="135">
        <v>5</v>
      </c>
      <c r="E8" s="136">
        <f>C8*D8</f>
        <v>0</v>
      </c>
      <c r="F8" s="137"/>
      <c r="G8" s="138">
        <v>6</v>
      </c>
      <c r="H8" s="139">
        <f>F8*G8</f>
        <v>0</v>
      </c>
      <c r="I8" s="137"/>
      <c r="J8" s="138">
        <v>1</v>
      </c>
      <c r="K8" s="139">
        <f>I8*J8</f>
        <v>0</v>
      </c>
      <c r="L8" s="134"/>
      <c r="M8" s="135">
        <v>1</v>
      </c>
      <c r="N8" s="136">
        <f>L8*M8</f>
        <v>0</v>
      </c>
      <c r="O8" s="134"/>
      <c r="P8" s="135">
        <v>6</v>
      </c>
      <c r="Q8" s="136">
        <f>O8*P8</f>
        <v>0</v>
      </c>
      <c r="R8" s="134"/>
      <c r="S8" s="135">
        <v>1</v>
      </c>
      <c r="T8" s="136">
        <f>R8*S8</f>
        <v>0</v>
      </c>
      <c r="U8" s="140">
        <f>N8+K8+H8+E8+Q8+T8</f>
        <v>0</v>
      </c>
    </row>
    <row r="9" spans="2:22" x14ac:dyDescent="0.2">
      <c r="B9" s="133" t="str">
        <f>'[1]RFP Submittal'!A5</f>
        <v>Turner Construction</v>
      </c>
      <c r="C9" s="134"/>
      <c r="D9" s="135">
        <v>5</v>
      </c>
      <c r="E9" s="136">
        <f t="shared" ref="E9:E10" si="0">C9*D9</f>
        <v>0</v>
      </c>
      <c r="F9" s="137"/>
      <c r="G9" s="138">
        <v>6</v>
      </c>
      <c r="H9" s="139">
        <f t="shared" ref="H9:H10" si="1">F9*G9</f>
        <v>0</v>
      </c>
      <c r="I9" s="137"/>
      <c r="J9" s="138">
        <v>1</v>
      </c>
      <c r="K9" s="139">
        <f t="shared" ref="K9:K10" si="2">I9*J9</f>
        <v>0</v>
      </c>
      <c r="L9" s="134"/>
      <c r="M9" s="135">
        <v>1</v>
      </c>
      <c r="N9" s="136">
        <f t="shared" ref="N9:N10" si="3">L9*M9</f>
        <v>0</v>
      </c>
      <c r="O9" s="134"/>
      <c r="P9" s="135">
        <v>6</v>
      </c>
      <c r="Q9" s="136">
        <f t="shared" ref="Q9:Q10" si="4">O9*P9</f>
        <v>0</v>
      </c>
      <c r="R9" s="134"/>
      <c r="S9" s="135">
        <v>1</v>
      </c>
      <c r="T9" s="136">
        <f t="shared" ref="T9:T10" si="5">R9*S9</f>
        <v>0</v>
      </c>
      <c r="U9" s="140">
        <f t="shared" ref="U9:U10" si="6">N9+K9+H9+E9+Q9+T9</f>
        <v>0</v>
      </c>
    </row>
    <row r="10" spans="2:22" x14ac:dyDescent="0.2">
      <c r="B10" s="133" t="str">
        <f>'[1]RFP Submittal'!A6</f>
        <v>Vaughn Construction</v>
      </c>
      <c r="C10" s="134"/>
      <c r="D10" s="135">
        <v>5</v>
      </c>
      <c r="E10" s="136">
        <f t="shared" si="0"/>
        <v>0</v>
      </c>
      <c r="F10" s="137"/>
      <c r="G10" s="138">
        <v>6</v>
      </c>
      <c r="H10" s="139">
        <f t="shared" si="1"/>
        <v>0</v>
      </c>
      <c r="I10" s="137"/>
      <c r="J10" s="138">
        <v>1</v>
      </c>
      <c r="K10" s="139">
        <f t="shared" si="2"/>
        <v>0</v>
      </c>
      <c r="L10" s="134"/>
      <c r="M10" s="135">
        <v>1</v>
      </c>
      <c r="N10" s="136">
        <f t="shared" si="3"/>
        <v>0</v>
      </c>
      <c r="O10" s="134"/>
      <c r="P10" s="135">
        <v>6</v>
      </c>
      <c r="Q10" s="136">
        <f t="shared" si="4"/>
        <v>0</v>
      </c>
      <c r="R10" s="134"/>
      <c r="S10" s="135">
        <v>1</v>
      </c>
      <c r="T10" s="136">
        <f t="shared" si="5"/>
        <v>0</v>
      </c>
      <c r="U10" s="140">
        <f t="shared" si="6"/>
        <v>0</v>
      </c>
    </row>
    <row r="11" spans="2:22" x14ac:dyDescent="0.2"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</row>
    <row r="12" spans="2:22" x14ac:dyDescent="0.2">
      <c r="B12" s="165" t="s">
        <v>66</v>
      </c>
      <c r="C12" s="165"/>
      <c r="D12" s="165"/>
      <c r="E12" s="165"/>
      <c r="F12" s="141"/>
      <c r="G12" s="141" t="s">
        <v>67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spans="2:22" x14ac:dyDescent="0.2">
      <c r="B13" s="165"/>
      <c r="C13" s="165"/>
      <c r="D13" s="165"/>
      <c r="E13" s="165"/>
      <c r="F13" s="141"/>
      <c r="G13" s="141" t="s">
        <v>68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spans="2:22" x14ac:dyDescent="0.2">
      <c r="B14" s="165"/>
      <c r="C14" s="165"/>
      <c r="D14" s="165"/>
      <c r="E14" s="165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2:22" ht="13.5" thickBot="1" x14ac:dyDescent="0.25">
      <c r="B15" s="166"/>
      <c r="C15" s="166"/>
      <c r="D15" s="166"/>
      <c r="E15" s="166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</row>
    <row r="16" spans="2:22" ht="13.5" thickTop="1" x14ac:dyDescent="0.2">
      <c r="B16" s="167" t="s">
        <v>69</v>
      </c>
      <c r="C16" s="168"/>
      <c r="D16" s="168"/>
      <c r="E16" s="169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</row>
    <row r="17" spans="2:21" x14ac:dyDescent="0.2">
      <c r="B17" s="170" t="s">
        <v>70</v>
      </c>
      <c r="C17" s="171"/>
      <c r="D17" s="171"/>
      <c r="E17" s="172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spans="2:21" x14ac:dyDescent="0.2">
      <c r="B18" s="159" t="s">
        <v>71</v>
      </c>
      <c r="C18" s="160"/>
      <c r="D18" s="160"/>
      <c r="E18" s="16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</row>
    <row r="19" spans="2:21" x14ac:dyDescent="0.2">
      <c r="B19" s="159" t="s">
        <v>72</v>
      </c>
      <c r="C19" s="160"/>
      <c r="D19" s="160"/>
      <c r="E19" s="16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</row>
    <row r="20" spans="2:21" x14ac:dyDescent="0.2">
      <c r="B20" s="159" t="s">
        <v>73</v>
      </c>
      <c r="C20" s="160"/>
      <c r="D20" s="160"/>
      <c r="E20" s="16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</row>
    <row r="21" spans="2:21" x14ac:dyDescent="0.2">
      <c r="B21" s="159" t="s">
        <v>74</v>
      </c>
      <c r="C21" s="160"/>
      <c r="D21" s="160"/>
      <c r="E21" s="16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</row>
    <row r="22" spans="2:21" ht="13.5" thickBot="1" x14ac:dyDescent="0.25">
      <c r="B22" s="162" t="s">
        <v>75</v>
      </c>
      <c r="C22" s="163"/>
      <c r="D22" s="163"/>
      <c r="E22" s="164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</row>
    <row r="23" spans="2:21" ht="13.5" thickTop="1" x14ac:dyDescent="0.2"/>
  </sheetData>
  <mergeCells count="22">
    <mergeCell ref="B1:D1"/>
    <mergeCell ref="C3:F3"/>
    <mergeCell ref="C5:E5"/>
    <mergeCell ref="F5:H5"/>
    <mergeCell ref="I5:K5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21:E21"/>
    <mergeCell ref="B22:E22"/>
    <mergeCell ref="B12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O36" sqref="O36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4.140625" bestFit="1" customWidth="1"/>
    <col min="6" max="6" width="4.140625" style="52" customWidth="1"/>
    <col min="7" max="7" width="4.140625" bestFit="1" customWidth="1"/>
    <col min="8" max="8" width="12.42578125" customWidth="1"/>
  </cols>
  <sheetData>
    <row r="1" spans="1:10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  <c r="I1" s="19"/>
      <c r="J1" s="19"/>
    </row>
    <row r="2" spans="1:10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  <c r="J2" s="19"/>
    </row>
    <row r="3" spans="1:10" ht="15.75" thickBot="1" x14ac:dyDescent="0.25">
      <c r="A3" s="19"/>
      <c r="B3" s="19"/>
      <c r="C3" s="19"/>
      <c r="D3" s="19"/>
      <c r="E3" s="19"/>
      <c r="G3" s="19"/>
      <c r="H3" s="20"/>
      <c r="I3" s="19"/>
      <c r="J3" s="19"/>
    </row>
    <row r="4" spans="1:10" ht="75" thickTop="1" thickBot="1" x14ac:dyDescent="0.25">
      <c r="A4" s="21" t="s">
        <v>4</v>
      </c>
      <c r="B4" s="22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  <c r="J4" s="23"/>
    </row>
    <row r="5" spans="1:10" ht="16.5" thickTop="1" x14ac:dyDescent="0.2">
      <c r="A5" s="58" t="str">
        <f>Responses!A5</f>
        <v>Austin Commercial</v>
      </c>
      <c r="B5" s="65">
        <v>22.5</v>
      </c>
      <c r="C5" s="65">
        <v>27.900000000000002</v>
      </c>
      <c r="D5" s="65">
        <v>4.25</v>
      </c>
      <c r="E5" s="65">
        <v>4.5</v>
      </c>
      <c r="F5" s="118">
        <f>'Cost Summary'!B18</f>
        <v>30</v>
      </c>
      <c r="G5" s="65">
        <v>5</v>
      </c>
      <c r="H5" s="24">
        <f>SUM(B5:G5)-F5</f>
        <v>64.150000000000006</v>
      </c>
      <c r="I5" s="18">
        <f t="shared" ref="I5:I7" si="0">SUM(B5:G5)</f>
        <v>94.15</v>
      </c>
      <c r="J5" s="23"/>
    </row>
    <row r="6" spans="1:10" ht="15" x14ac:dyDescent="0.2">
      <c r="A6" s="58" t="str">
        <f>Responses!A6</f>
        <v>Turner Construction</v>
      </c>
      <c r="B6" s="65">
        <v>17.5</v>
      </c>
      <c r="C6" s="65">
        <v>21</v>
      </c>
      <c r="D6" s="65">
        <v>4.25</v>
      </c>
      <c r="E6" s="65">
        <v>4</v>
      </c>
      <c r="F6" s="118">
        <f>'Cost Summary'!B19</f>
        <v>25.115768056968463</v>
      </c>
      <c r="G6" s="65">
        <v>1</v>
      </c>
      <c r="H6" s="57">
        <f t="shared" ref="H6:H7" si="1">SUM(B6:G6)-F6</f>
        <v>47.75</v>
      </c>
      <c r="I6" s="18">
        <f t="shared" si="0"/>
        <v>72.865768056968463</v>
      </c>
      <c r="J6" s="19"/>
    </row>
    <row r="7" spans="1:10" ht="15" x14ac:dyDescent="0.2">
      <c r="A7" s="58" t="str">
        <f>Responses!A7</f>
        <v>Vaughn Construction</v>
      </c>
      <c r="B7" s="65">
        <v>21.25</v>
      </c>
      <c r="C7" s="65">
        <v>24</v>
      </c>
      <c r="D7" s="65">
        <v>4.25</v>
      </c>
      <c r="E7" s="65">
        <v>4</v>
      </c>
      <c r="F7" s="118">
        <f>'Cost Summary'!B20</f>
        <v>28.265591047812816</v>
      </c>
      <c r="G7" s="65">
        <v>4</v>
      </c>
      <c r="H7" s="57">
        <f t="shared" si="1"/>
        <v>57.5</v>
      </c>
      <c r="I7" s="18">
        <f t="shared" si="0"/>
        <v>85.765591047812819</v>
      </c>
      <c r="J7" s="32"/>
    </row>
    <row r="8" spans="1:10" x14ac:dyDescent="0.2">
      <c r="J8" s="32"/>
    </row>
    <row r="9" spans="1:10" x14ac:dyDescent="0.2">
      <c r="J9" s="32"/>
    </row>
    <row r="10" spans="1:10" x14ac:dyDescent="0.2">
      <c r="A10" s="19"/>
      <c r="J10" s="3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2.75" x14ac:dyDescent="0.2"/>
  <cols>
    <col min="1" max="1" width="28.7109375" bestFit="1" customWidth="1"/>
    <col min="2" max="2" width="7" bestFit="1" customWidth="1"/>
    <col min="3" max="3" width="4.140625" bestFit="1" customWidth="1"/>
    <col min="4" max="4" width="6.42578125" bestFit="1" customWidth="1"/>
    <col min="5" max="5" width="4.140625" bestFit="1" customWidth="1"/>
    <col min="6" max="6" width="4.140625" style="64" customWidth="1"/>
    <col min="7" max="7" width="4.1406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32"/>
      <c r="B3" s="32"/>
      <c r="C3" s="32"/>
      <c r="D3" s="32"/>
      <c r="E3" s="32"/>
      <c r="G3" s="32"/>
      <c r="H3" s="33"/>
    </row>
    <row r="4" spans="1:9" ht="75" thickTop="1" thickBot="1" x14ac:dyDescent="0.25">
      <c r="A4" s="34" t="s">
        <v>4</v>
      </c>
      <c r="B4" s="35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67">
        <v>21.5</v>
      </c>
      <c r="C5" s="67">
        <v>24</v>
      </c>
      <c r="D5" s="67">
        <v>4</v>
      </c>
      <c r="E5" s="67">
        <v>4</v>
      </c>
      <c r="F5" s="118">
        <f>'Cost Summary'!B18</f>
        <v>30</v>
      </c>
      <c r="G5" s="67">
        <v>4</v>
      </c>
      <c r="H5" s="57">
        <f>SUM(B5:G5)-F5</f>
        <v>57.5</v>
      </c>
      <c r="I5" s="18">
        <f t="shared" ref="I5:I7" si="0">SUM(B5:G5)</f>
        <v>87.5</v>
      </c>
    </row>
    <row r="6" spans="1:9" ht="15" x14ac:dyDescent="0.2">
      <c r="A6" s="58" t="str">
        <f>Responses!A6</f>
        <v>Turner Construction</v>
      </c>
      <c r="B6" s="67">
        <v>21</v>
      </c>
      <c r="C6" s="67">
        <v>25.799999999999997</v>
      </c>
      <c r="D6" s="67">
        <v>4.3</v>
      </c>
      <c r="E6" s="67">
        <v>3.5</v>
      </c>
      <c r="F6" s="118">
        <f>'Cost Summary'!B19</f>
        <v>25.115768056968463</v>
      </c>
      <c r="G6" s="67">
        <v>1.5</v>
      </c>
      <c r="H6" s="57">
        <f t="shared" ref="H6:H7" si="1">SUM(B6:G6)-F6</f>
        <v>56.099999999999994</v>
      </c>
      <c r="I6" s="18">
        <f t="shared" si="0"/>
        <v>81.215768056968457</v>
      </c>
    </row>
    <row r="7" spans="1:9" ht="15" x14ac:dyDescent="0.2">
      <c r="A7" s="58" t="str">
        <f>Responses!A7</f>
        <v>Vaughn Construction</v>
      </c>
      <c r="B7" s="67">
        <v>22.5</v>
      </c>
      <c r="C7" s="67">
        <v>25.799999999999997</v>
      </c>
      <c r="D7" s="67">
        <v>4.3</v>
      </c>
      <c r="E7" s="67">
        <v>4.3</v>
      </c>
      <c r="F7" s="118">
        <f>'Cost Summary'!B20</f>
        <v>28.265591047812816</v>
      </c>
      <c r="G7" s="67">
        <v>4.5</v>
      </c>
      <c r="H7" s="57">
        <f t="shared" si="1"/>
        <v>61.399999999999991</v>
      </c>
      <c r="I7" s="18">
        <f t="shared" si="0"/>
        <v>89.665591047812811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4.140625" bestFit="1" customWidth="1"/>
    <col min="6" max="6" width="4.140625" style="66" customWidth="1"/>
    <col min="7" max="7" width="4.1406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36"/>
      <c r="B3" s="36"/>
      <c r="C3" s="36"/>
      <c r="D3" s="36"/>
      <c r="E3" s="36"/>
      <c r="G3" s="36"/>
      <c r="H3" s="37"/>
    </row>
    <row r="4" spans="1:9" ht="75" thickTop="1" thickBot="1" x14ac:dyDescent="0.25">
      <c r="A4" s="38" t="s">
        <v>4</v>
      </c>
      <c r="B4" s="39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68">
        <v>20</v>
      </c>
      <c r="C5" s="68">
        <v>25.799999999999997</v>
      </c>
      <c r="D5" s="68">
        <v>4.0999999999999996</v>
      </c>
      <c r="E5" s="68">
        <v>4.2</v>
      </c>
      <c r="F5" s="118">
        <f>'Cost Summary'!B18</f>
        <v>30</v>
      </c>
      <c r="G5" s="68">
        <v>4.4000000000000004</v>
      </c>
      <c r="H5" s="57">
        <f>SUM(B5:G5)-F5</f>
        <v>58.5</v>
      </c>
      <c r="I5" s="18">
        <f t="shared" ref="I5:I7" si="0">SUM(B5:G5)</f>
        <v>88.5</v>
      </c>
    </row>
    <row r="6" spans="1:9" ht="15" x14ac:dyDescent="0.2">
      <c r="A6" s="58" t="str">
        <f>Responses!A6</f>
        <v>Turner Construction</v>
      </c>
      <c r="B6" s="68">
        <v>22.5</v>
      </c>
      <c r="C6" s="68">
        <v>24.599999999999998</v>
      </c>
      <c r="D6" s="68">
        <v>4.5</v>
      </c>
      <c r="E6" s="68">
        <v>4.5</v>
      </c>
      <c r="F6" s="118">
        <f>'Cost Summary'!B19</f>
        <v>25.115768056968463</v>
      </c>
      <c r="G6" s="68">
        <v>3.4</v>
      </c>
      <c r="H6" s="57">
        <f t="shared" ref="H6:H7" si="1">SUM(B6:G6)-F6</f>
        <v>59.5</v>
      </c>
      <c r="I6" s="18">
        <f t="shared" si="0"/>
        <v>84.615768056968463</v>
      </c>
    </row>
    <row r="7" spans="1:9" ht="15" x14ac:dyDescent="0.2">
      <c r="A7" s="58" t="str">
        <f>Responses!A7</f>
        <v>Vaughn Construction</v>
      </c>
      <c r="B7" s="68">
        <v>20.5</v>
      </c>
      <c r="C7" s="68">
        <v>25.200000000000003</v>
      </c>
      <c r="D7" s="68">
        <v>4</v>
      </c>
      <c r="E7" s="68">
        <v>4.0999999999999996</v>
      </c>
      <c r="F7" s="118">
        <f>'Cost Summary'!B20</f>
        <v>28.265591047812816</v>
      </c>
      <c r="G7" s="68">
        <v>4</v>
      </c>
      <c r="H7" s="57">
        <f t="shared" si="1"/>
        <v>57.8</v>
      </c>
      <c r="I7" s="18">
        <f t="shared" si="0"/>
        <v>86.065591047812816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6.42578125" bestFit="1" customWidth="1"/>
    <col min="6" max="6" width="6.42578125" style="69" customWidth="1"/>
    <col min="7" max="7" width="6.425781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40"/>
      <c r="B3" s="40"/>
      <c r="C3" s="40"/>
      <c r="D3" s="40"/>
      <c r="E3" s="40"/>
      <c r="G3" s="40"/>
      <c r="H3" s="41"/>
    </row>
    <row r="4" spans="1:9" ht="75" thickTop="1" thickBot="1" x14ac:dyDescent="0.25">
      <c r="A4" s="42" t="s">
        <v>4</v>
      </c>
      <c r="B4" s="43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71">
        <v>21.25</v>
      </c>
      <c r="C5" s="71">
        <v>25.5</v>
      </c>
      <c r="D5" s="71">
        <v>4.5</v>
      </c>
      <c r="E5" s="71">
        <v>4.5</v>
      </c>
      <c r="F5" s="118">
        <f>'Cost Summary'!B18</f>
        <v>30</v>
      </c>
      <c r="G5" s="71">
        <v>4.5</v>
      </c>
      <c r="H5" s="57">
        <f>SUM(B5:G5)-F5</f>
        <v>60.25</v>
      </c>
      <c r="I5" s="18">
        <f>SUM(B5:G5)</f>
        <v>90.25</v>
      </c>
    </row>
    <row r="6" spans="1:9" ht="15" x14ac:dyDescent="0.2">
      <c r="A6" s="58" t="str">
        <f>Responses!A6</f>
        <v>Turner Construction</v>
      </c>
      <c r="B6" s="71">
        <v>15</v>
      </c>
      <c r="C6" s="71">
        <v>22.5</v>
      </c>
      <c r="D6" s="71">
        <v>4</v>
      </c>
      <c r="E6" s="71">
        <v>4</v>
      </c>
      <c r="F6" s="118">
        <f>'Cost Summary'!B19</f>
        <v>25.115768056968463</v>
      </c>
      <c r="G6" s="71">
        <v>4</v>
      </c>
      <c r="H6" s="57">
        <f t="shared" ref="H6:H7" si="0">SUM(B6:G6)-F6</f>
        <v>49.5</v>
      </c>
      <c r="I6" s="18">
        <f>SUM(B6:G6)</f>
        <v>74.615768056968463</v>
      </c>
    </row>
    <row r="7" spans="1:9" ht="15" x14ac:dyDescent="0.2">
      <c r="A7" s="58" t="str">
        <f>Responses!A7</f>
        <v>Vaughn Construction</v>
      </c>
      <c r="B7" s="71">
        <v>23.75</v>
      </c>
      <c r="C7" s="71">
        <v>30</v>
      </c>
      <c r="D7" s="71">
        <v>4.5</v>
      </c>
      <c r="E7" s="71">
        <v>4.5</v>
      </c>
      <c r="F7" s="118">
        <f>'Cost Summary'!B20</f>
        <v>28.265591047812816</v>
      </c>
      <c r="G7" s="71">
        <v>4.5</v>
      </c>
      <c r="H7" s="57">
        <f t="shared" si="0"/>
        <v>67.25</v>
      </c>
      <c r="I7" s="18">
        <f>SUM(B7:G7)</f>
        <v>95.515591047812819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6.42578125" bestFit="1" customWidth="1"/>
    <col min="6" max="6" width="6.42578125" style="70" customWidth="1"/>
    <col min="7" max="7" width="6.425781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44"/>
      <c r="B3" s="44"/>
      <c r="C3" s="44"/>
      <c r="D3" s="44"/>
      <c r="E3" s="44"/>
      <c r="G3" s="44"/>
      <c r="H3" s="45"/>
    </row>
    <row r="4" spans="1:9" ht="75" thickTop="1" thickBot="1" x14ac:dyDescent="0.25">
      <c r="A4" s="46" t="s">
        <v>4</v>
      </c>
      <c r="B4" s="47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73">
        <v>22</v>
      </c>
      <c r="C5" s="73">
        <v>26.400000000000002</v>
      </c>
      <c r="D5" s="73">
        <v>4.4000000000000004</v>
      </c>
      <c r="E5" s="73">
        <v>4.5</v>
      </c>
      <c r="F5" s="118">
        <f>'Cost Summary'!B18</f>
        <v>30</v>
      </c>
      <c r="G5" s="73">
        <v>4.5</v>
      </c>
      <c r="H5" s="57">
        <f>SUM(B5:G5)-F5</f>
        <v>61.800000000000011</v>
      </c>
      <c r="I5" s="18">
        <f t="shared" ref="I5:I7" si="0">SUM(B5:G5)</f>
        <v>91.800000000000011</v>
      </c>
    </row>
    <row r="6" spans="1:9" ht="15" x14ac:dyDescent="0.2">
      <c r="A6" s="58" t="str">
        <f>Responses!A6</f>
        <v>Turner Construction</v>
      </c>
      <c r="B6" s="73">
        <v>21.5</v>
      </c>
      <c r="C6" s="73">
        <v>25.200000000000003</v>
      </c>
      <c r="D6" s="73">
        <v>4.4000000000000004</v>
      </c>
      <c r="E6" s="73">
        <v>4.5</v>
      </c>
      <c r="F6" s="118">
        <f>'Cost Summary'!B19</f>
        <v>25.115768056968463</v>
      </c>
      <c r="G6" s="73">
        <v>3.5</v>
      </c>
      <c r="H6" s="57">
        <f t="shared" ref="H6:H7" si="1">SUM(B6:G6)-F6</f>
        <v>59.100000000000009</v>
      </c>
      <c r="I6" s="18">
        <f t="shared" si="0"/>
        <v>84.215768056968471</v>
      </c>
    </row>
    <row r="7" spans="1:9" ht="15" x14ac:dyDescent="0.2">
      <c r="A7" s="58" t="str">
        <f>Responses!A7</f>
        <v>Vaughn Construction</v>
      </c>
      <c r="B7" s="73">
        <v>22</v>
      </c>
      <c r="C7" s="73">
        <v>26.400000000000002</v>
      </c>
      <c r="D7" s="73">
        <v>4.4000000000000004</v>
      </c>
      <c r="E7" s="73">
        <v>4.5</v>
      </c>
      <c r="F7" s="118">
        <f>'Cost Summary'!B20</f>
        <v>28.265591047812816</v>
      </c>
      <c r="G7" s="73">
        <v>4.5</v>
      </c>
      <c r="H7" s="57">
        <f t="shared" si="1"/>
        <v>61.8</v>
      </c>
      <c r="I7" s="18">
        <f t="shared" si="0"/>
        <v>90.065591047812816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11" sqref="I11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4.140625" bestFit="1" customWidth="1"/>
    <col min="6" max="6" width="4.140625" style="74" customWidth="1"/>
    <col min="7" max="7" width="4.1406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48"/>
      <c r="B3" s="48"/>
      <c r="C3" s="48"/>
      <c r="D3" s="48"/>
      <c r="E3" s="48"/>
      <c r="G3" s="48"/>
      <c r="H3" s="49"/>
    </row>
    <row r="4" spans="1:9" ht="75" thickTop="1" thickBot="1" x14ac:dyDescent="0.25">
      <c r="A4" s="50" t="s">
        <v>4</v>
      </c>
      <c r="B4" s="51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76">
        <v>22.5</v>
      </c>
      <c r="C5" s="76">
        <v>27.599999999999998</v>
      </c>
      <c r="D5" s="76">
        <v>4.0999999999999996</v>
      </c>
      <c r="E5" s="76">
        <v>4.5999999999999996</v>
      </c>
      <c r="F5" s="118">
        <f>'Cost Summary'!B18</f>
        <v>30</v>
      </c>
      <c r="G5" s="76">
        <v>4.8</v>
      </c>
      <c r="H5" s="57">
        <f>SUM(B5:G5)-F5</f>
        <v>63.599999999999994</v>
      </c>
      <c r="I5" s="18">
        <f t="shared" ref="I5:I7" si="0">SUM(B5:G5)</f>
        <v>93.6</v>
      </c>
    </row>
    <row r="6" spans="1:9" ht="15" x14ac:dyDescent="0.2">
      <c r="A6" s="58" t="str">
        <f>Responses!A6</f>
        <v>Turner Construction</v>
      </c>
      <c r="B6" s="76">
        <v>17.5</v>
      </c>
      <c r="C6" s="76">
        <v>19.799999999999997</v>
      </c>
      <c r="D6" s="76">
        <v>4</v>
      </c>
      <c r="E6" s="76">
        <v>3.2</v>
      </c>
      <c r="F6" s="118">
        <f>'Cost Summary'!B19</f>
        <v>25.115768056968463</v>
      </c>
      <c r="G6" s="76">
        <v>3</v>
      </c>
      <c r="H6" s="57">
        <f t="shared" ref="H6:H7" si="1">SUM(B6:G6)-F6</f>
        <v>47.5</v>
      </c>
      <c r="I6" s="18">
        <f t="shared" si="0"/>
        <v>72.615768056968463</v>
      </c>
    </row>
    <row r="7" spans="1:9" ht="15" x14ac:dyDescent="0.2">
      <c r="A7" s="58" t="str">
        <f>Responses!A7</f>
        <v>Vaughn Construction</v>
      </c>
      <c r="B7" s="76">
        <v>23.5</v>
      </c>
      <c r="C7" s="76">
        <v>27</v>
      </c>
      <c r="D7" s="76">
        <v>4</v>
      </c>
      <c r="E7" s="76">
        <v>4.5999999999999996</v>
      </c>
      <c r="F7" s="118">
        <f>'Cost Summary'!B20</f>
        <v>28.265591047812816</v>
      </c>
      <c r="G7" s="76">
        <v>4.8</v>
      </c>
      <c r="H7" s="57">
        <f t="shared" si="1"/>
        <v>63.899999999999991</v>
      </c>
      <c r="I7" s="18">
        <f t="shared" si="0"/>
        <v>92.165591047812811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M10" sqref="M10"/>
    </sheetView>
  </sheetViews>
  <sheetFormatPr defaultRowHeight="12.75" x14ac:dyDescent="0.2"/>
  <cols>
    <col min="1" max="1" width="28.7109375" bestFit="1" customWidth="1"/>
    <col min="2" max="2" width="7" bestFit="1" customWidth="1"/>
    <col min="3" max="5" width="4.140625" bestFit="1" customWidth="1"/>
    <col min="6" max="6" width="4.140625" style="72" customWidth="1"/>
    <col min="7" max="7" width="4.140625" bestFit="1" customWidth="1"/>
    <col min="8" max="8" width="6.7109375" bestFit="1" customWidth="1"/>
  </cols>
  <sheetData>
    <row r="1" spans="1:9" ht="15.75" x14ac:dyDescent="0.2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9" ht="12.75" customHeight="1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</row>
    <row r="3" spans="1:9" ht="15.75" thickBot="1" x14ac:dyDescent="0.25">
      <c r="A3" s="52"/>
      <c r="B3" s="52"/>
      <c r="C3" s="52"/>
      <c r="D3" s="52"/>
      <c r="E3" s="52"/>
      <c r="G3" s="52"/>
      <c r="H3" s="54"/>
    </row>
    <row r="4" spans="1:9" ht="75" thickTop="1" thickBot="1" x14ac:dyDescent="0.25">
      <c r="A4" s="55" t="s">
        <v>4</v>
      </c>
      <c r="B4" s="56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6" t="s">
        <v>17</v>
      </c>
      <c r="H4" s="61" t="s">
        <v>12</v>
      </c>
      <c r="I4" s="61" t="s">
        <v>10</v>
      </c>
    </row>
    <row r="5" spans="1:9" ht="15.75" thickTop="1" x14ac:dyDescent="0.2">
      <c r="A5" s="58" t="str">
        <f>Responses!A5</f>
        <v>Austin Commercial</v>
      </c>
      <c r="B5" s="75">
        <v>20</v>
      </c>
      <c r="C5" s="75">
        <v>21</v>
      </c>
      <c r="D5" s="75">
        <v>4.5</v>
      </c>
      <c r="E5" s="75">
        <v>4</v>
      </c>
      <c r="F5" s="118">
        <f>'Cost Summary'!B18</f>
        <v>30</v>
      </c>
      <c r="G5" s="75">
        <v>4</v>
      </c>
      <c r="H5" s="57">
        <f>SUM(B5:G5)-F5</f>
        <v>53.5</v>
      </c>
      <c r="I5" s="18">
        <f t="shared" ref="I5:I7" si="0">SUM(B5:G5)</f>
        <v>83.5</v>
      </c>
    </row>
    <row r="6" spans="1:9" ht="15" x14ac:dyDescent="0.2">
      <c r="A6" s="58" t="str">
        <f>Responses!A6</f>
        <v>Turner Construction</v>
      </c>
      <c r="B6" s="75">
        <v>17.5</v>
      </c>
      <c r="C6" s="75">
        <v>24</v>
      </c>
      <c r="D6" s="75">
        <v>4.5</v>
      </c>
      <c r="E6" s="75">
        <v>4</v>
      </c>
      <c r="F6" s="118">
        <f>'Cost Summary'!B19</f>
        <v>25.115768056968463</v>
      </c>
      <c r="G6" s="75">
        <v>3</v>
      </c>
      <c r="H6" s="57">
        <f t="shared" ref="H6:H7" si="1">SUM(B6:G6)-F6</f>
        <v>53</v>
      </c>
      <c r="I6" s="18">
        <f t="shared" si="0"/>
        <v>78.115768056968463</v>
      </c>
    </row>
    <row r="7" spans="1:9" ht="15" x14ac:dyDescent="0.2">
      <c r="A7" s="58" t="str">
        <f>Responses!A7</f>
        <v>Vaughn Construction</v>
      </c>
      <c r="B7" s="75">
        <v>25</v>
      </c>
      <c r="C7" s="75">
        <v>27</v>
      </c>
      <c r="D7" s="75">
        <v>4.5</v>
      </c>
      <c r="E7" s="75">
        <v>4.5</v>
      </c>
      <c r="F7" s="118">
        <f>'Cost Summary'!B20</f>
        <v>28.265591047812816</v>
      </c>
      <c r="G7" s="75">
        <v>5</v>
      </c>
      <c r="H7" s="57">
        <f t="shared" si="1"/>
        <v>66</v>
      </c>
      <c r="I7" s="18">
        <f t="shared" si="0"/>
        <v>94.265591047812819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Normal="100" workbookViewId="0">
      <selection activeCell="A5" sqref="A5:A7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15.75" x14ac:dyDescent="0.2">
      <c r="A2" s="144" t="str">
        <f>Responses!A2</f>
        <v>RFP730-16070 / RFQ730-16054 - CMAR UH Basketball Arena Enhancements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Austin Commercial</v>
      </c>
      <c r="B5" s="16">
        <f>'1'!H5</f>
        <v>64.150000000000006</v>
      </c>
      <c r="C5" s="17">
        <f>'2'!H5</f>
        <v>57.5</v>
      </c>
      <c r="D5" s="16">
        <f>'3'!H5</f>
        <v>58.5</v>
      </c>
      <c r="E5" s="16">
        <f>'4'!H5</f>
        <v>60.25</v>
      </c>
      <c r="F5" s="17">
        <f>'5'!H5</f>
        <v>61.800000000000011</v>
      </c>
      <c r="G5" s="16">
        <f>'6'!H5</f>
        <v>63.599999999999994</v>
      </c>
      <c r="H5" s="18">
        <f>'7'!H5</f>
        <v>53.5</v>
      </c>
      <c r="I5" s="16">
        <f t="shared" ref="I5:I7" si="0">AVERAGE(B5:H5)</f>
        <v>59.900000000000013</v>
      </c>
      <c r="J5" s="13">
        <f>RANK(I5,$I$5:$I$7,0)</f>
        <v>2</v>
      </c>
      <c r="L5" s="11"/>
      <c r="M5" s="11"/>
      <c r="N5" s="11"/>
    </row>
    <row r="6" spans="1:16" ht="16.5" customHeight="1" x14ac:dyDescent="0.2">
      <c r="A6" s="12" t="str">
        <f>Responses!A6</f>
        <v>Turner Construction</v>
      </c>
      <c r="B6" s="16">
        <f>'1'!H6</f>
        <v>47.75</v>
      </c>
      <c r="C6" s="17">
        <f>'2'!H6</f>
        <v>56.099999999999994</v>
      </c>
      <c r="D6" s="16">
        <f>'3'!H6</f>
        <v>59.5</v>
      </c>
      <c r="E6" s="16">
        <f>'4'!H6</f>
        <v>49.5</v>
      </c>
      <c r="F6" s="17">
        <f>'5'!H6</f>
        <v>59.100000000000009</v>
      </c>
      <c r="G6" s="16">
        <f>'6'!H6</f>
        <v>47.5</v>
      </c>
      <c r="H6" s="18">
        <f>'7'!H6</f>
        <v>53</v>
      </c>
      <c r="I6" s="16">
        <f t="shared" si="0"/>
        <v>53.207142857142856</v>
      </c>
      <c r="J6" s="13">
        <f>RANK(I6,$I$5:$I$7,0)</f>
        <v>3</v>
      </c>
      <c r="L6" s="11"/>
      <c r="M6" s="11"/>
      <c r="N6" s="11"/>
    </row>
    <row r="7" spans="1:16" ht="16.5" customHeight="1" x14ac:dyDescent="0.2">
      <c r="A7" s="12" t="str">
        <f>Responses!A7</f>
        <v>Vaughn Construction</v>
      </c>
      <c r="B7" s="16">
        <f>'1'!H7</f>
        <v>57.5</v>
      </c>
      <c r="C7" s="17">
        <f>'2'!H7</f>
        <v>61.399999999999991</v>
      </c>
      <c r="D7" s="16">
        <f>'3'!H7</f>
        <v>57.8</v>
      </c>
      <c r="E7" s="16">
        <f>'4'!H7</f>
        <v>67.25</v>
      </c>
      <c r="F7" s="17">
        <f>'5'!H7</f>
        <v>61.8</v>
      </c>
      <c r="G7" s="16">
        <f>'6'!H7</f>
        <v>63.899999999999991</v>
      </c>
      <c r="H7" s="18">
        <f>'7'!H7</f>
        <v>66</v>
      </c>
      <c r="I7" s="16">
        <f t="shared" si="0"/>
        <v>62.23571428571428</v>
      </c>
      <c r="J7" s="13">
        <f>RANK(I7,$I$5:$I$7,0)</f>
        <v>1</v>
      </c>
    </row>
    <row r="10" spans="1:16" x14ac:dyDescent="0.2">
      <c r="E10" s="62"/>
      <c r="F10" s="62"/>
      <c r="G10" s="62"/>
      <c r="H10" s="62"/>
    </row>
    <row r="11" spans="1:16" x14ac:dyDescent="0.2">
      <c r="E11" s="62"/>
      <c r="F11" s="62"/>
      <c r="G11" s="62"/>
      <c r="H11" s="62"/>
    </row>
  </sheetData>
  <mergeCells count="2">
    <mergeCell ref="A1:P1"/>
    <mergeCell ref="A2:P2"/>
  </mergeCells>
  <phoneticPr fontId="5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2017-07-17T21:58:04Z</dcterms:modified>
</cp:coreProperties>
</file>