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1800" windowWidth="20775" windowHeight="10155" tabRatio="876" activeTab="4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14" i="12" l="1"/>
  <c r="K14" i="12"/>
  <c r="H14" i="12"/>
  <c r="E14" i="12"/>
  <c r="B14" i="12"/>
  <c r="N13" i="12"/>
  <c r="K13" i="12"/>
  <c r="H13" i="12"/>
  <c r="E13" i="12"/>
  <c r="B13" i="12"/>
  <c r="N12" i="12"/>
  <c r="K12" i="12"/>
  <c r="H12" i="12"/>
  <c r="O12" i="12" s="1"/>
  <c r="E12" i="12"/>
  <c r="B12" i="12"/>
  <c r="N11" i="12"/>
  <c r="K11" i="12"/>
  <c r="H11" i="12"/>
  <c r="E11" i="12"/>
  <c r="B11" i="12"/>
  <c r="N10" i="12"/>
  <c r="K10" i="12"/>
  <c r="H10" i="12"/>
  <c r="E10" i="12"/>
  <c r="B10" i="12"/>
  <c r="N9" i="12"/>
  <c r="K9" i="12"/>
  <c r="H9" i="12"/>
  <c r="E9" i="12"/>
  <c r="B9" i="12"/>
  <c r="N8" i="12"/>
  <c r="K8" i="12"/>
  <c r="O8" i="12" s="1"/>
  <c r="H8" i="12"/>
  <c r="E8" i="12"/>
  <c r="B8" i="12"/>
  <c r="E1" i="12"/>
  <c r="O14" i="12" l="1"/>
  <c r="O11" i="12"/>
  <c r="O10" i="12"/>
  <c r="O13" i="12"/>
  <c r="O9" i="12"/>
  <c r="I5" i="4" l="1"/>
  <c r="I6" i="4"/>
  <c r="I7" i="4"/>
  <c r="I8" i="4"/>
  <c r="I9" i="4"/>
  <c r="I10" i="4"/>
  <c r="I4" i="4"/>
  <c r="B6" i="6" l="1"/>
  <c r="B7" i="6"/>
  <c r="B8" i="6"/>
  <c r="B9" i="6"/>
  <c r="B10" i="6"/>
  <c r="B11" i="6"/>
  <c r="B5" i="6"/>
  <c r="C5" i="6" l="1"/>
  <c r="C6" i="6" l="1"/>
  <c r="I10" i="9" l="1"/>
  <c r="I9" i="9"/>
  <c r="I7" i="9"/>
  <c r="I4" i="9"/>
  <c r="I6" i="2"/>
  <c r="I5" i="2"/>
  <c r="I4" i="2"/>
  <c r="H11" i="1" l="1"/>
  <c r="H11" i="7" s="1"/>
  <c r="H10" i="1"/>
  <c r="H10" i="7" s="1"/>
  <c r="H9" i="1"/>
  <c r="H9" i="7" s="1"/>
  <c r="H8" i="1"/>
  <c r="H8" i="7" s="1"/>
  <c r="I7" i="11"/>
  <c r="I8" i="11"/>
  <c r="G9" i="1" s="1"/>
  <c r="G9" i="7" s="1"/>
  <c r="I9" i="11"/>
  <c r="G10" i="1" s="1"/>
  <c r="G10" i="7" s="1"/>
  <c r="I10" i="11"/>
  <c r="G11" i="1" s="1"/>
  <c r="G11" i="7" s="1"/>
  <c r="I7" i="10"/>
  <c r="I8" i="10"/>
  <c r="F9" i="1" s="1"/>
  <c r="F9" i="7" s="1"/>
  <c r="I9" i="10"/>
  <c r="I10" i="10"/>
  <c r="F11" i="1" s="1"/>
  <c r="F11" i="7" s="1"/>
  <c r="I8" i="9"/>
  <c r="E9" i="1" s="1"/>
  <c r="E9" i="7" s="1"/>
  <c r="E10" i="1"/>
  <c r="E10" i="7" s="1"/>
  <c r="E11" i="1"/>
  <c r="E11" i="7" s="1"/>
  <c r="I7" i="5"/>
  <c r="I8" i="5"/>
  <c r="D9" i="1" s="1"/>
  <c r="D9" i="7" s="1"/>
  <c r="I9" i="5"/>
  <c r="D10" i="1" s="1"/>
  <c r="D10" i="7" s="1"/>
  <c r="I10" i="5"/>
  <c r="D11" i="1" s="1"/>
  <c r="D11" i="7" s="1"/>
  <c r="I4" i="5"/>
  <c r="I7" i="3"/>
  <c r="C8" i="1" s="1"/>
  <c r="C8" i="7" s="1"/>
  <c r="I8" i="3"/>
  <c r="C9" i="1" s="1"/>
  <c r="C9" i="7" s="1"/>
  <c r="I9" i="3"/>
  <c r="I10" i="3"/>
  <c r="I7" i="2"/>
  <c r="B8" i="1" s="1"/>
  <c r="B8" i="7" s="1"/>
  <c r="I8" i="2"/>
  <c r="B9" i="1" s="1"/>
  <c r="B9" i="7" s="1"/>
  <c r="I9" i="2"/>
  <c r="B10" i="1" s="1"/>
  <c r="B10" i="7" s="1"/>
  <c r="I10" i="2"/>
  <c r="B11" i="1" s="1"/>
  <c r="B11" i="7" s="1"/>
  <c r="A8" i="7"/>
  <c r="A9" i="7"/>
  <c r="A10" i="7"/>
  <c r="A11" i="7"/>
  <c r="A8" i="6"/>
  <c r="C8" i="6"/>
  <c r="A9" i="6"/>
  <c r="C9" i="6"/>
  <c r="A10" i="6"/>
  <c r="C10" i="6"/>
  <c r="A11" i="6"/>
  <c r="C11" i="6"/>
  <c r="D8" i="1"/>
  <c r="D8" i="7" s="1"/>
  <c r="E8" i="1"/>
  <c r="E8" i="7" s="1"/>
  <c r="F8" i="1"/>
  <c r="F8" i="7" s="1"/>
  <c r="G8" i="1"/>
  <c r="G8" i="7" s="1"/>
  <c r="C10" i="1"/>
  <c r="C10" i="7" s="1"/>
  <c r="F10" i="1"/>
  <c r="F10" i="7" s="1"/>
  <c r="C11" i="1"/>
  <c r="C11" i="7" s="1"/>
  <c r="A8" i="1"/>
  <c r="A9" i="1"/>
  <c r="A10" i="1"/>
  <c r="A11" i="1"/>
  <c r="J10" i="7" l="1"/>
  <c r="J9" i="7"/>
  <c r="J11" i="7"/>
  <c r="J8" i="7"/>
  <c r="I8" i="1"/>
  <c r="I9" i="7"/>
  <c r="I11" i="7"/>
  <c r="K11" i="7" s="1"/>
  <c r="I9" i="1"/>
  <c r="I8" i="7"/>
  <c r="I10" i="1"/>
  <c r="I11" i="1"/>
  <c r="I10" i="7"/>
  <c r="A7" i="6"/>
  <c r="K9" i="7" l="1"/>
  <c r="K10" i="7"/>
  <c r="K8" i="7"/>
  <c r="A2" i="7"/>
  <c r="A2" i="6"/>
  <c r="H4" i="7" l="1"/>
  <c r="C4" i="7"/>
  <c r="D4" i="7"/>
  <c r="E4" i="7"/>
  <c r="F4" i="7"/>
  <c r="G4" i="7"/>
  <c r="B4" i="7"/>
  <c r="I6" i="11" l="1"/>
  <c r="I5" i="11"/>
  <c r="I4" i="11"/>
  <c r="I6" i="10"/>
  <c r="I5" i="10"/>
  <c r="I4" i="10"/>
  <c r="I6" i="9"/>
  <c r="I5" i="9"/>
  <c r="I6" i="5"/>
  <c r="I5" i="5"/>
  <c r="I6" i="3"/>
  <c r="I5" i="3"/>
  <c r="I4" i="3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J6" i="7"/>
  <c r="A7" i="7"/>
  <c r="A6" i="7"/>
  <c r="A5" i="7"/>
  <c r="A6" i="6"/>
  <c r="A5" i="6"/>
  <c r="J7" i="7" l="1"/>
  <c r="D5" i="6"/>
  <c r="D6" i="6"/>
  <c r="D7" i="6"/>
  <c r="D11" i="6"/>
  <c r="D8" i="6"/>
  <c r="D10" i="6"/>
  <c r="D9" i="6"/>
  <c r="J5" i="7"/>
  <c r="H6" i="1" l="1"/>
  <c r="H6" i="7" s="1"/>
  <c r="H7" i="1"/>
  <c r="H7" i="7" s="1"/>
  <c r="H5" i="1"/>
  <c r="H5" i="7" s="1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1"/>
  <c r="B6" i="7" s="1"/>
  <c r="B7" i="1"/>
  <c r="B7" i="7" s="1"/>
  <c r="B5" i="1"/>
  <c r="B5" i="7" s="1"/>
  <c r="A6" i="1"/>
  <c r="A7" i="1"/>
  <c r="A5" i="1"/>
  <c r="I6" i="7" l="1"/>
  <c r="K6" i="7" s="1"/>
  <c r="I7" i="7"/>
  <c r="K7" i="7" s="1"/>
  <c r="I5" i="7"/>
  <c r="K5" i="7" s="1"/>
  <c r="I5" i="1"/>
  <c r="I7" i="1"/>
  <c r="I6" i="1"/>
  <c r="J6" i="1" s="1"/>
  <c r="J7" i="1" l="1"/>
  <c r="J5" i="1"/>
  <c r="J11" i="1"/>
  <c r="J9" i="1"/>
  <c r="J8" i="1"/>
  <c r="J10" i="1"/>
  <c r="L5" i="7"/>
  <c r="L10" i="7"/>
  <c r="L8" i="7"/>
  <c r="L11" i="7"/>
  <c r="L9" i="7"/>
  <c r="L7" i="7"/>
  <c r="L6" i="7"/>
</calcChain>
</file>

<file path=xl/sharedStrings.xml><?xml version="1.0" encoding="utf-8"?>
<sst xmlns="http://schemas.openxmlformats.org/spreadsheetml/2006/main" count="163" uniqueCount="52">
  <si>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</si>
  <si>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</si>
  <si>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</si>
  <si>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</si>
  <si>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</si>
  <si>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</si>
  <si>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</si>
  <si>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</si>
  <si>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</si>
  <si>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</si>
  <si>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</si>
  <si>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</si>
  <si>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</si>
  <si>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</si>
  <si>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</si>
  <si>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</si>
  <si>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</si>
  <si>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</si>
  <si>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</si>
  <si>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</si>
  <si>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</si>
  <si>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</si>
  <si>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Alphonso Solomon and Company</t>
  </si>
  <si>
    <t>Attain LLC</t>
  </si>
  <si>
    <t>BDC Advisors</t>
  </si>
  <si>
    <t>Deloitte &amp; Touch, LLP</t>
  </si>
  <si>
    <t>GoalAssist Corporation</t>
  </si>
  <si>
    <t>MGT of America Consulting, LLC</t>
  </si>
  <si>
    <t>Tripp Umbach</t>
  </si>
  <si>
    <t>RFP730-16072 Developing Business Plan for New Medical School</t>
  </si>
  <si>
    <t>RESPONDENT EVALUATION MATRIX</t>
  </si>
  <si>
    <t>Evaluator Name:</t>
  </si>
  <si>
    <t>Name</t>
  </si>
  <si>
    <t xml:space="preserve">Criteria 1 </t>
  </si>
  <si>
    <r>
      <t>CRITERION 2: Proposal responsiveness to the RFP</t>
    </r>
    <r>
      <rPr>
        <sz val="10"/>
        <rFont val="Calibri"/>
        <family val="2"/>
        <scheme val="minor"/>
      </rPr>
      <t xml:space="preserve">
</t>
    </r>
  </si>
  <si>
    <t>CRITERION 3: Contractor experience with developing similar business plans for similar institutions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</si>
  <si>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</si>
  <si>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</si>
  <si>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</si>
  <si>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</si>
  <si>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</si>
  <si>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</si>
  <si>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</si>
  <si>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</si>
  <si>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</si>
  <si>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</si>
  <si>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</si>
  <si>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</si>
  <si>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</si>
  <si>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</si>
  <si>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CRITERION 1: Cost of services
**DO NOT EVALUATE COST, ONLY Evaluator 7**</t>
  </si>
  <si>
    <r>
      <t xml:space="preserve">CRITERION 4:  Strength and quality of contractor client references
</t>
    </r>
    <r>
      <rPr>
        <b/>
        <sz val="10"/>
        <color rgb="FFFF0000"/>
        <rFont val="Calibri"/>
        <family val="2"/>
        <scheme val="minor"/>
      </rPr>
      <t>**DO NOT EVALUATE, ONLY Evaluator 7**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</si>
</sst>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0"/>
      <color rgb="FFFF0000"/>
      <name val="Arial"/>
      <family val="2"/>
    </font>
    <font>
      <sz val="12"/>
      <name val="Arial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5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5" fillId="0" borderId="16" xfId="47" applyFont="1" applyBorder="1" applyAlignment="1">
      <alignment horizontal="center"/>
    </xf>
    <xf numFmtId="0" fontId="0" fillId="3" borderId="0" xfId="0" applyFill="1"/>
    <xf numFmtId="0" fontId="16" fillId="3" borderId="16" xfId="47" applyFont="1" applyFill="1" applyBorder="1" applyAlignment="1">
      <alignment horizontal="center"/>
    </xf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3" borderId="0" xfId="0" applyFill="1"/>
    <xf numFmtId="0" fontId="16" fillId="0" borderId="16" xfId="47" applyFont="1" applyBorder="1" applyAlignment="1">
      <alignment horizontal="center"/>
    </xf>
    <xf numFmtId="0" fontId="38" fillId="0" borderId="16" xfId="47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16" fillId="0" borderId="16" xfId="47" applyFont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40" fillId="0" borderId="6" xfId="97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1" fillId="0" borderId="6" xfId="97" applyFont="1" applyFill="1" applyBorder="1" applyAlignment="1">
      <alignment horizontal="center"/>
    </xf>
    <xf numFmtId="0" fontId="42" fillId="0" borderId="6" xfId="97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/>
    <xf numFmtId="0" fontId="12" fillId="0" borderId="0" xfId="0" applyFont="1" applyAlignme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0" fillId="0" borderId="0" xfId="98" applyFont="1"/>
    <xf numFmtId="0" fontId="48" fillId="3" borderId="21" xfId="98" applyFont="1" applyFill="1" applyBorder="1" applyAlignment="1">
      <alignment horizontal="center" vertical="center"/>
    </xf>
    <xf numFmtId="0" fontId="48" fillId="0" borderId="0" xfId="98" applyFont="1" applyAlignment="1">
      <alignment horizontal="center"/>
    </xf>
    <xf numFmtId="0" fontId="46" fillId="27" borderId="22" xfId="98" applyFont="1" applyFill="1" applyBorder="1" applyAlignment="1">
      <alignment horizontal="center"/>
    </xf>
    <xf numFmtId="0" fontId="46" fillId="0" borderId="23" xfId="98" applyFont="1" applyFill="1" applyBorder="1" applyAlignment="1">
      <alignment horizontal="center"/>
    </xf>
    <xf numFmtId="0" fontId="46" fillId="28" borderId="24" xfId="98" applyFont="1" applyFill="1" applyBorder="1" applyAlignment="1">
      <alignment horizontal="center"/>
    </xf>
    <xf numFmtId="0" fontId="48" fillId="27" borderId="22" xfId="98" applyFont="1" applyFill="1" applyBorder="1" applyAlignment="1">
      <alignment horizontal="center"/>
    </xf>
    <xf numFmtId="0" fontId="48" fillId="0" borderId="23" xfId="98" applyFont="1" applyFill="1" applyBorder="1" applyAlignment="1">
      <alignment horizontal="center"/>
    </xf>
    <xf numFmtId="0" fontId="48" fillId="28" borderId="24" xfId="98" applyFont="1" applyFill="1" applyBorder="1" applyAlignment="1">
      <alignment horizontal="center"/>
    </xf>
    <xf numFmtId="0" fontId="47" fillId="27" borderId="22" xfId="98" applyFont="1" applyFill="1" applyBorder="1" applyAlignment="1">
      <alignment horizontal="center"/>
    </xf>
    <xf numFmtId="0" fontId="47" fillId="0" borderId="23" xfId="98" applyFont="1" applyFill="1" applyBorder="1" applyAlignment="1">
      <alignment horizontal="center"/>
    </xf>
    <xf numFmtId="0" fontId="47" fillId="28" borderId="24" xfId="98" applyFont="1" applyFill="1" applyBorder="1" applyAlignment="1">
      <alignment horizontal="center"/>
    </xf>
    <xf numFmtId="0" fontId="40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42" fillId="27" borderId="27" xfId="98" applyFont="1" applyFill="1" applyBorder="1" applyAlignment="1">
      <alignment horizontal="center"/>
    </xf>
    <xf numFmtId="0" fontId="42" fillId="0" borderId="28" xfId="98" applyFont="1" applyFill="1" applyBorder="1" applyAlignment="1">
      <alignment horizontal="center"/>
    </xf>
    <xf numFmtId="0" fontId="42" fillId="28" borderId="6" xfId="98" applyFont="1" applyFill="1" applyBorder="1" applyAlignment="1">
      <alignment horizontal="center"/>
    </xf>
    <xf numFmtId="0" fontId="40" fillId="27" borderId="27" xfId="98" applyFont="1" applyFill="1" applyBorder="1" applyAlignment="1">
      <alignment horizontal="center"/>
    </xf>
    <xf numFmtId="0" fontId="40" fillId="0" borderId="28" xfId="98" applyFont="1" applyFill="1" applyBorder="1" applyAlignment="1">
      <alignment horizontal="center"/>
    </xf>
    <xf numFmtId="0" fontId="40" fillId="28" borderId="6" xfId="98" applyFont="1" applyFill="1" applyBorder="1" applyAlignment="1">
      <alignment horizontal="center"/>
    </xf>
    <xf numFmtId="0" fontId="40" fillId="27" borderId="0" xfId="98" applyFont="1" applyFill="1" applyBorder="1" applyAlignment="1">
      <alignment horizontal="center"/>
    </xf>
    <xf numFmtId="0" fontId="41" fillId="27" borderId="0" xfId="98" applyFont="1" applyFill="1" applyBorder="1" applyAlignment="1">
      <alignment horizontal="center"/>
    </xf>
    <xf numFmtId="0" fontId="41" fillId="0" borderId="28" xfId="98" applyFont="1" applyFill="1" applyBorder="1" applyAlignment="1">
      <alignment horizontal="center"/>
    </xf>
    <xf numFmtId="0" fontId="41" fillId="28" borderId="6" xfId="98" applyFont="1" applyFill="1" applyBorder="1" applyAlignment="1">
      <alignment horizontal="center"/>
    </xf>
    <xf numFmtId="0" fontId="40" fillId="3" borderId="25" xfId="98" applyFont="1" applyFill="1" applyBorder="1" applyAlignment="1">
      <alignment horizontal="center"/>
    </xf>
    <xf numFmtId="0" fontId="14" fillId="0" borderId="0" xfId="0" applyFont="1"/>
    <xf numFmtId="0" fontId="34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6" xfId="47" applyFont="1" applyBorder="1" applyAlignment="1">
      <alignment horizontal="center"/>
    </xf>
    <xf numFmtId="0" fontId="16" fillId="0" borderId="16" xfId="91" applyFont="1" applyBorder="1" applyAlignment="1">
      <alignment horizontal="center"/>
    </xf>
    <xf numFmtId="0" fontId="16" fillId="0" borderId="16" xfId="92" applyFont="1" applyBorder="1" applyAlignment="1">
      <alignment horizontal="center"/>
    </xf>
    <xf numFmtId="0" fontId="16" fillId="0" borderId="16" xfId="9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38" fillId="0" borderId="1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43" fillId="26" borderId="0" xfId="0" applyFont="1" applyFill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46" fillId="0" borderId="18" xfId="98" applyFont="1" applyFill="1" applyBorder="1" applyAlignment="1">
      <alignment horizontal="left" vertical="center" wrapText="1"/>
    </xf>
    <xf numFmtId="0" fontId="46" fillId="0" borderId="19" xfId="98" applyFont="1" applyFill="1" applyBorder="1" applyAlignment="1">
      <alignment horizontal="left" vertical="center" wrapText="1"/>
    </xf>
    <xf numFmtId="0" fontId="46" fillId="0" borderId="20" xfId="98" applyFont="1" applyFill="1" applyBorder="1" applyAlignment="1">
      <alignment horizontal="left" vertical="center" wrapText="1"/>
    </xf>
    <xf numFmtId="0" fontId="47" fillId="0" borderId="18" xfId="98" applyFont="1" applyFill="1" applyBorder="1" applyAlignment="1">
      <alignment horizontal="left" vertical="center" wrapText="1"/>
    </xf>
    <xf numFmtId="0" fontId="47" fillId="0" borderId="19" xfId="98" applyFont="1" applyFill="1" applyBorder="1" applyAlignment="1">
      <alignment horizontal="left" vertical="center" wrapText="1"/>
    </xf>
    <xf numFmtId="0" fontId="47" fillId="0" borderId="20" xfId="98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top" wrapText="1"/>
    </xf>
    <xf numFmtId="0" fontId="34" fillId="0" borderId="29" xfId="0" applyFont="1" applyBorder="1" applyAlignment="1">
      <alignment horizontal="center" vertical="top" wrapText="1"/>
    </xf>
    <xf numFmtId="0" fontId="34" fillId="2" borderId="30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34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es/Evaluation%20Matrix%20RFP%20730-16072%20&#8211;%20Developing%20Business%20Plan%20for%20New%20Medical%20Sch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730-16072 – Developing Business Plan for New Medical School</v>
          </cell>
        </row>
      </sheetData>
      <sheetData sheetId="1">
        <row r="4">
          <cell r="A4" t="str">
            <v>Alphonso Solomon and Company</v>
          </cell>
        </row>
        <row r="5">
          <cell r="A5" t="str">
            <v>Attain LLC</v>
          </cell>
        </row>
        <row r="6">
          <cell r="A6" t="str">
            <v>BDC Advisors</v>
          </cell>
        </row>
        <row r="7">
          <cell r="A7" t="str">
            <v>Deloitte &amp; Touche, LLP</v>
          </cell>
        </row>
        <row r="8">
          <cell r="A8" t="str">
            <v>GoalAssist Corporation</v>
          </cell>
        </row>
        <row r="9">
          <cell r="A9" t="str">
            <v>MGT of America Consulting, LLC</v>
          </cell>
        </row>
        <row r="10">
          <cell r="A10" t="str">
            <v>Tripp Umbach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M14" sqref="M14"/>
    </sheetView>
  </sheetViews>
  <sheetFormatPr defaultRowHeight="12.75" x14ac:dyDescent="0.2"/>
  <sheetData>
    <row r="1" spans="1:12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12" ht="15.75" x14ac:dyDescent="0.25">
      <c r="A2" s="14"/>
      <c r="B2" s="13"/>
      <c r="C2" s="76" t="s">
        <v>5</v>
      </c>
      <c r="D2" s="76"/>
      <c r="E2" s="76"/>
      <c r="F2" s="76"/>
      <c r="G2" s="76"/>
      <c r="H2" s="13"/>
      <c r="I2" s="12"/>
    </row>
    <row r="3" spans="1:12" ht="15" x14ac:dyDescent="0.25">
      <c r="A3" s="77" t="s">
        <v>12</v>
      </c>
      <c r="B3" s="77"/>
      <c r="C3" s="77"/>
      <c r="D3" s="77"/>
      <c r="E3" s="15" t="s">
        <v>13</v>
      </c>
      <c r="F3" s="18" t="s">
        <v>14</v>
      </c>
      <c r="G3" s="18" t="s">
        <v>15</v>
      </c>
      <c r="H3" s="30" t="s">
        <v>16</v>
      </c>
      <c r="I3" s="17" t="s">
        <v>17</v>
      </c>
    </row>
    <row r="4" spans="1:12" x14ac:dyDescent="0.2">
      <c r="A4" s="74" t="s">
        <v>22</v>
      </c>
      <c r="B4" s="74"/>
      <c r="C4" s="74"/>
      <c r="D4" s="74"/>
      <c r="E4" s="40">
        <v>0</v>
      </c>
      <c r="F4" s="37">
        <v>25</v>
      </c>
      <c r="G4" s="37">
        <v>5</v>
      </c>
      <c r="H4" s="39">
        <v>0</v>
      </c>
      <c r="I4" s="16">
        <f>SUM(E4:H4)</f>
        <v>30</v>
      </c>
    </row>
    <row r="5" spans="1:12" x14ac:dyDescent="0.2">
      <c r="A5" s="74" t="s">
        <v>23</v>
      </c>
      <c r="B5" s="74"/>
      <c r="C5" s="74"/>
      <c r="D5" s="74"/>
      <c r="E5" s="40">
        <v>0</v>
      </c>
      <c r="F5" s="37">
        <v>47</v>
      </c>
      <c r="G5" s="37">
        <v>23</v>
      </c>
      <c r="H5" s="39">
        <v>0</v>
      </c>
      <c r="I5" s="29">
        <f>SUM(E5:H5)</f>
        <v>70</v>
      </c>
      <c r="L5" s="28"/>
    </row>
    <row r="6" spans="1:12" x14ac:dyDescent="0.2">
      <c r="A6" s="74" t="s">
        <v>24</v>
      </c>
      <c r="B6" s="74"/>
      <c r="C6" s="74"/>
      <c r="D6" s="74"/>
      <c r="E6" s="40">
        <v>0</v>
      </c>
      <c r="F6" s="37">
        <v>45</v>
      </c>
      <c r="G6" s="37">
        <v>22.5</v>
      </c>
      <c r="H6" s="39">
        <v>0</v>
      </c>
      <c r="I6" s="29">
        <f>SUM(E6:H6)</f>
        <v>67.5</v>
      </c>
      <c r="L6" s="28"/>
    </row>
    <row r="7" spans="1:12" x14ac:dyDescent="0.2">
      <c r="A7" s="74" t="s">
        <v>25</v>
      </c>
      <c r="B7" s="74"/>
      <c r="C7" s="74"/>
      <c r="D7" s="74"/>
      <c r="E7" s="40">
        <v>0</v>
      </c>
      <c r="F7" s="37">
        <v>44</v>
      </c>
      <c r="G7" s="37">
        <v>22</v>
      </c>
      <c r="H7" s="39">
        <v>0</v>
      </c>
      <c r="I7" s="29">
        <f t="shared" ref="I7:I10" si="0">SUM(E7:H7)</f>
        <v>66</v>
      </c>
    </row>
    <row r="8" spans="1:12" x14ac:dyDescent="0.2">
      <c r="A8" s="74" t="s">
        <v>26</v>
      </c>
      <c r="B8" s="74"/>
      <c r="C8" s="74"/>
      <c r="D8" s="74"/>
      <c r="E8" s="40">
        <v>0</v>
      </c>
      <c r="F8" s="37">
        <v>45</v>
      </c>
      <c r="G8" s="37">
        <v>20</v>
      </c>
      <c r="H8" s="39">
        <v>0</v>
      </c>
      <c r="I8" s="29">
        <f t="shared" si="0"/>
        <v>65</v>
      </c>
    </row>
    <row r="9" spans="1:12" x14ac:dyDescent="0.2">
      <c r="A9" s="74" t="s">
        <v>27</v>
      </c>
      <c r="B9" s="74"/>
      <c r="C9" s="74"/>
      <c r="D9" s="74"/>
      <c r="E9" s="40">
        <v>0</v>
      </c>
      <c r="F9" s="37">
        <v>47</v>
      </c>
      <c r="G9" s="37">
        <v>23</v>
      </c>
      <c r="H9" s="39">
        <v>0</v>
      </c>
      <c r="I9" s="29">
        <f t="shared" si="0"/>
        <v>70</v>
      </c>
    </row>
    <row r="10" spans="1:12" x14ac:dyDescent="0.2">
      <c r="A10" s="74" t="s">
        <v>28</v>
      </c>
      <c r="B10" s="74"/>
      <c r="C10" s="74"/>
      <c r="D10" s="74"/>
      <c r="E10" s="40">
        <v>0</v>
      </c>
      <c r="F10" s="37">
        <v>25</v>
      </c>
      <c r="G10" s="37">
        <v>12.5</v>
      </c>
      <c r="H10" s="39">
        <v>0</v>
      </c>
      <c r="I10" s="29">
        <f t="shared" si="0"/>
        <v>37.5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6.25" customHeight="1" x14ac:dyDescent="0.2">
      <c r="A2" s="82" t="str">
        <f>Technical!A2</f>
        <v>RFP730-16072 Developing Business Plan for New Medical School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2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Alphonso Solomon and Company</v>
      </c>
      <c r="B5" s="9">
        <f>Technical!B5</f>
        <v>30</v>
      </c>
      <c r="C5" s="9">
        <f>Technical!C5</f>
        <v>30</v>
      </c>
      <c r="D5" s="9">
        <f>Technical!D5</f>
        <v>15</v>
      </c>
      <c r="E5" s="9">
        <f>Technical!E5</f>
        <v>40</v>
      </c>
      <c r="F5" s="9">
        <f>Technical!F5</f>
        <v>22.5</v>
      </c>
      <c r="G5" s="9">
        <f>Technical!G5</f>
        <v>15</v>
      </c>
      <c r="H5" s="9">
        <f>Technical!H5</f>
        <v>10</v>
      </c>
      <c r="I5" s="9">
        <f>AVERAGE(B5:H5)</f>
        <v>23.214285714285715</v>
      </c>
      <c r="J5" s="33">
        <f>'Non-Technical'!C5</f>
        <v>0</v>
      </c>
      <c r="K5" s="9">
        <f t="shared" ref="K5:K7" si="0">I5+J5</f>
        <v>23.214285714285715</v>
      </c>
      <c r="L5" s="10">
        <f t="shared" ref="L5:L11" si="1">RANK(K5,$K$5:$K$11,0)</f>
        <v>7</v>
      </c>
    </row>
    <row r="6" spans="1:12" ht="16.5" customHeight="1" x14ac:dyDescent="0.2">
      <c r="A6" s="8" t="str">
        <f>'7'!A5:D5</f>
        <v>Attain LLC</v>
      </c>
      <c r="B6" s="9">
        <f>Technical!B6</f>
        <v>70</v>
      </c>
      <c r="C6" s="9">
        <f>Technical!C6</f>
        <v>68.5</v>
      </c>
      <c r="D6" s="9">
        <f>Technical!D6</f>
        <v>50</v>
      </c>
      <c r="E6" s="9">
        <f>Technical!E6</f>
        <v>60</v>
      </c>
      <c r="F6" s="9">
        <f>Technical!F6</f>
        <v>45</v>
      </c>
      <c r="G6" s="9">
        <f>Technical!G6</f>
        <v>60</v>
      </c>
      <c r="H6" s="9">
        <f>Technical!H6</f>
        <v>50.5</v>
      </c>
      <c r="I6" s="9">
        <f>AVERAGE(B6:H6)</f>
        <v>57.714285714285715</v>
      </c>
      <c r="J6" s="33">
        <f>'Non-Technical'!C6</f>
        <v>6</v>
      </c>
      <c r="K6" s="9">
        <f t="shared" si="0"/>
        <v>63.714285714285715</v>
      </c>
      <c r="L6" s="10">
        <f t="shared" si="1"/>
        <v>4</v>
      </c>
    </row>
    <row r="7" spans="1:12" ht="16.5" customHeight="1" x14ac:dyDescent="0.2">
      <c r="A7" s="8" t="str">
        <f>'7'!A6:D6</f>
        <v>BDC Advisors</v>
      </c>
      <c r="B7" s="9">
        <f>Technical!B7</f>
        <v>67.5</v>
      </c>
      <c r="C7" s="9">
        <f>Technical!C7</f>
        <v>60</v>
      </c>
      <c r="D7" s="9">
        <f>Technical!D7</f>
        <v>60</v>
      </c>
      <c r="E7" s="9">
        <f>Technical!E7</f>
        <v>62.5</v>
      </c>
      <c r="F7" s="9">
        <f>Technical!F7</f>
        <v>47.5</v>
      </c>
      <c r="G7" s="9">
        <f>Technical!G7</f>
        <v>70</v>
      </c>
      <c r="H7" s="9">
        <f>Technical!H7</f>
        <v>62</v>
      </c>
      <c r="I7" s="9">
        <f>AVERAGE(B7:H7)</f>
        <v>61.357142857142854</v>
      </c>
      <c r="J7" s="33">
        <f>'Non-Technical'!C7</f>
        <v>4</v>
      </c>
      <c r="K7" s="9">
        <f t="shared" si="0"/>
        <v>65.357142857142861</v>
      </c>
      <c r="L7" s="10">
        <f t="shared" si="1"/>
        <v>3</v>
      </c>
    </row>
    <row r="8" spans="1:12" x14ac:dyDescent="0.2">
      <c r="A8" s="8" t="str">
        <f>'7'!A7:D7</f>
        <v>Deloitte &amp; Touch, LLP</v>
      </c>
      <c r="B8" s="9">
        <f>Technical!B8</f>
        <v>66</v>
      </c>
      <c r="C8" s="9">
        <f>Technical!C8</f>
        <v>54</v>
      </c>
      <c r="D8" s="9">
        <f>Technical!D8</f>
        <v>45</v>
      </c>
      <c r="E8" s="9">
        <f>Technical!E8</f>
        <v>67.5</v>
      </c>
      <c r="F8" s="9">
        <f>Technical!F8</f>
        <v>62.5</v>
      </c>
      <c r="G8" s="9">
        <f>Technical!G8</f>
        <v>60</v>
      </c>
      <c r="H8" s="9">
        <f>Technical!H8</f>
        <v>77</v>
      </c>
      <c r="I8" s="9">
        <f t="shared" ref="I8:I11" si="2">AVERAGE(B8:H8)</f>
        <v>61.714285714285715</v>
      </c>
      <c r="J8" s="33">
        <f>'Non-Technical'!C8</f>
        <v>6</v>
      </c>
      <c r="K8" s="9">
        <f t="shared" ref="K8:K11" si="3">I8+J8</f>
        <v>67.714285714285722</v>
      </c>
      <c r="L8" s="10">
        <f t="shared" si="1"/>
        <v>2</v>
      </c>
    </row>
    <row r="9" spans="1:12" x14ac:dyDescent="0.2">
      <c r="A9" s="8" t="str">
        <f>'7'!A8:D8</f>
        <v>GoalAssist Corporation</v>
      </c>
      <c r="B9" s="9">
        <f>Technical!B9</f>
        <v>65</v>
      </c>
      <c r="C9" s="9">
        <f>Technical!C9</f>
        <v>50</v>
      </c>
      <c r="D9" s="9">
        <f>Technical!D9</f>
        <v>30</v>
      </c>
      <c r="E9" s="9">
        <f>Technical!E9</f>
        <v>50</v>
      </c>
      <c r="F9" s="9">
        <f>Technical!F9</f>
        <v>35</v>
      </c>
      <c r="G9" s="9">
        <f>Technical!G9</f>
        <v>45</v>
      </c>
      <c r="H9" s="9">
        <f>Technical!H9</f>
        <v>27</v>
      </c>
      <c r="I9" s="9">
        <f t="shared" si="2"/>
        <v>43.142857142857146</v>
      </c>
      <c r="J9" s="33">
        <f>'Non-Technical'!C9</f>
        <v>8</v>
      </c>
      <c r="K9" s="9">
        <f t="shared" si="3"/>
        <v>51.142857142857146</v>
      </c>
      <c r="L9" s="10">
        <f t="shared" si="1"/>
        <v>6</v>
      </c>
    </row>
    <row r="10" spans="1:12" x14ac:dyDescent="0.2">
      <c r="A10" s="8" t="str">
        <f>'7'!A9:D9</f>
        <v>MGT of America Consulting, LLC</v>
      </c>
      <c r="B10" s="9">
        <f>Technical!B10</f>
        <v>70</v>
      </c>
      <c r="C10" s="9">
        <f>Technical!C10</f>
        <v>67.5</v>
      </c>
      <c r="D10" s="9">
        <f>Technical!D10</f>
        <v>75</v>
      </c>
      <c r="E10" s="9">
        <f>Technical!E10</f>
        <v>68.5</v>
      </c>
      <c r="F10" s="9">
        <f>Technical!F10</f>
        <v>53.5</v>
      </c>
      <c r="G10" s="9">
        <f>Technical!G10</f>
        <v>65</v>
      </c>
      <c r="H10" s="9">
        <f>Technical!H10</f>
        <v>74</v>
      </c>
      <c r="I10" s="9">
        <f t="shared" si="2"/>
        <v>67.642857142857139</v>
      </c>
      <c r="J10" s="33">
        <f>'Non-Technical'!C10</f>
        <v>8</v>
      </c>
      <c r="K10" s="9">
        <f t="shared" si="3"/>
        <v>75.642857142857139</v>
      </c>
      <c r="L10" s="10">
        <f t="shared" si="1"/>
        <v>1</v>
      </c>
    </row>
    <row r="11" spans="1:12" x14ac:dyDescent="0.2">
      <c r="A11" s="8" t="str">
        <f>'7'!A10:D10</f>
        <v>Tripp Umbach</v>
      </c>
      <c r="B11" s="9">
        <f>Technical!B11</f>
        <v>37.5</v>
      </c>
      <c r="C11" s="9">
        <f>Technical!C11</f>
        <v>41.5</v>
      </c>
      <c r="D11" s="9">
        <f>Technical!D11</f>
        <v>50</v>
      </c>
      <c r="E11" s="9">
        <f>Technical!E11</f>
        <v>68.75</v>
      </c>
      <c r="F11" s="9">
        <f>Technical!F11</f>
        <v>63.5</v>
      </c>
      <c r="G11" s="9">
        <f>Technical!G11</f>
        <v>50</v>
      </c>
      <c r="H11" s="9">
        <f>Technical!H11</f>
        <v>43</v>
      </c>
      <c r="I11" s="9">
        <f t="shared" si="2"/>
        <v>50.607142857142854</v>
      </c>
      <c r="J11" s="33">
        <f>'Non-Technical'!C11</f>
        <v>7</v>
      </c>
      <c r="K11" s="9">
        <f t="shared" si="3"/>
        <v>57.607142857142854</v>
      </c>
      <c r="L11" s="10">
        <f t="shared" si="1"/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workbookViewId="0">
      <selection activeCell="L7" sqref="L7"/>
    </sheetView>
  </sheetViews>
  <sheetFormatPr defaultRowHeight="12.75" x14ac:dyDescent="0.2"/>
  <cols>
    <col min="1" max="1" width="2" style="28" customWidth="1"/>
    <col min="2" max="2" width="46.5703125" style="28" bestFit="1" customWidth="1"/>
    <col min="3" max="3" width="12" style="46" customWidth="1"/>
    <col min="4" max="5" width="10.7109375" style="46" customWidth="1"/>
    <col min="6" max="6" width="12.140625" style="28" customWidth="1"/>
    <col min="7" max="8" width="10.42578125" style="28" customWidth="1"/>
    <col min="9" max="9" width="11.42578125" style="28" customWidth="1"/>
    <col min="10" max="10" width="9" style="28" customWidth="1"/>
    <col min="11" max="11" width="10.7109375" style="28" customWidth="1"/>
    <col min="12" max="12" width="11.42578125" style="28" customWidth="1"/>
    <col min="13" max="14" width="10" style="28" customWidth="1"/>
    <col min="15" max="16384" width="9.140625" style="28"/>
  </cols>
  <sheetData>
    <row r="1" spans="2:16" ht="15.75" x14ac:dyDescent="0.25">
      <c r="B1" s="84" t="s">
        <v>30</v>
      </c>
      <c r="C1" s="84"/>
      <c r="D1" s="84"/>
      <c r="E1" s="43" t="str">
        <f>[1]Cover!A6</f>
        <v>RFP 730-16072 – Developing Business Plan for New Medical School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5.75" customHeight="1" x14ac:dyDescent="0.25">
      <c r="C2" s="43"/>
      <c r="D2" s="43"/>
      <c r="E2" s="43"/>
      <c r="F2" s="44"/>
      <c r="G2" s="44"/>
    </row>
    <row r="3" spans="2:16" ht="15" customHeight="1" x14ac:dyDescent="0.2">
      <c r="B3" s="45" t="s">
        <v>31</v>
      </c>
      <c r="C3" s="85" t="s">
        <v>32</v>
      </c>
      <c r="D3" s="85"/>
      <c r="E3" s="85"/>
      <c r="F3" s="85"/>
    </row>
    <row r="4" spans="2:16" ht="15" customHeight="1" x14ac:dyDescent="0.2">
      <c r="F4" s="47"/>
    </row>
    <row r="5" spans="2:16" ht="16.5" thickBot="1" x14ac:dyDescent="0.3">
      <c r="B5" s="47"/>
      <c r="C5" s="86" t="s">
        <v>33</v>
      </c>
      <c r="D5" s="86"/>
      <c r="E5" s="86"/>
      <c r="F5" s="83" t="s">
        <v>14</v>
      </c>
      <c r="G5" s="83"/>
      <c r="H5" s="83"/>
      <c r="I5" s="83" t="s">
        <v>15</v>
      </c>
      <c r="J5" s="83"/>
      <c r="K5" s="83"/>
      <c r="L5" s="83" t="s">
        <v>16</v>
      </c>
      <c r="M5" s="83"/>
      <c r="N5" s="83"/>
    </row>
    <row r="6" spans="2:16" ht="85.5" customHeight="1" x14ac:dyDescent="0.2">
      <c r="B6" s="48"/>
      <c r="C6" s="90" t="s">
        <v>50</v>
      </c>
      <c r="D6" s="91"/>
      <c r="E6" s="92"/>
      <c r="F6" s="93" t="s">
        <v>34</v>
      </c>
      <c r="G6" s="94"/>
      <c r="H6" s="95"/>
      <c r="I6" s="93" t="s">
        <v>35</v>
      </c>
      <c r="J6" s="94"/>
      <c r="K6" s="95"/>
      <c r="L6" s="93" t="s">
        <v>51</v>
      </c>
      <c r="M6" s="94"/>
      <c r="N6" s="95"/>
      <c r="O6" s="49" t="s">
        <v>36</v>
      </c>
    </row>
    <row r="7" spans="2:16" x14ac:dyDescent="0.2">
      <c r="B7" s="50" t="s">
        <v>12</v>
      </c>
      <c r="C7" s="51" t="s">
        <v>37</v>
      </c>
      <c r="D7" s="52" t="s">
        <v>38</v>
      </c>
      <c r="E7" s="53" t="s">
        <v>39</v>
      </c>
      <c r="F7" s="54" t="s">
        <v>37</v>
      </c>
      <c r="G7" s="55" t="s">
        <v>38</v>
      </c>
      <c r="H7" s="56" t="s">
        <v>39</v>
      </c>
      <c r="I7" s="54" t="s">
        <v>37</v>
      </c>
      <c r="J7" s="55" t="s">
        <v>38</v>
      </c>
      <c r="K7" s="56" t="s">
        <v>39</v>
      </c>
      <c r="L7" s="57" t="s">
        <v>37</v>
      </c>
      <c r="M7" s="58" t="s">
        <v>38</v>
      </c>
      <c r="N7" s="59" t="s">
        <v>39</v>
      </c>
      <c r="O7" s="60"/>
    </row>
    <row r="8" spans="2:16" x14ac:dyDescent="0.2">
      <c r="B8" s="61" t="str">
        <f>'[1]RFP Submittal'!A4</f>
        <v>Alphonso Solomon and Company</v>
      </c>
      <c r="C8" s="62"/>
      <c r="D8" s="63">
        <v>2</v>
      </c>
      <c r="E8" s="64">
        <f>C8*D8</f>
        <v>0</v>
      </c>
      <c r="F8" s="65"/>
      <c r="G8" s="66">
        <v>10</v>
      </c>
      <c r="H8" s="67">
        <f>F8*G8</f>
        <v>0</v>
      </c>
      <c r="I8" s="68"/>
      <c r="J8" s="66">
        <v>5</v>
      </c>
      <c r="K8" s="67">
        <f>I8*J8</f>
        <v>0</v>
      </c>
      <c r="L8" s="69"/>
      <c r="M8" s="70">
        <v>3</v>
      </c>
      <c r="N8" s="71">
        <f>L8*M8</f>
        <v>0</v>
      </c>
      <c r="O8" s="72">
        <f>N8+K8+H8+E8</f>
        <v>0</v>
      </c>
    </row>
    <row r="9" spans="2:16" x14ac:dyDescent="0.2">
      <c r="B9" s="61" t="str">
        <f>'[1]RFP Submittal'!A5</f>
        <v>Attain LLC</v>
      </c>
      <c r="C9" s="62"/>
      <c r="D9" s="63">
        <v>2</v>
      </c>
      <c r="E9" s="64">
        <f t="shared" ref="E9:E14" si="0">C9*D9</f>
        <v>0</v>
      </c>
      <c r="F9" s="65"/>
      <c r="G9" s="66">
        <v>10</v>
      </c>
      <c r="H9" s="67">
        <f t="shared" ref="H9:H14" si="1">F9*G9</f>
        <v>0</v>
      </c>
      <c r="I9" s="68"/>
      <c r="J9" s="66">
        <v>5</v>
      </c>
      <c r="K9" s="67">
        <f t="shared" ref="K9:K14" si="2">I9*J9</f>
        <v>0</v>
      </c>
      <c r="L9" s="69"/>
      <c r="M9" s="70">
        <v>3</v>
      </c>
      <c r="N9" s="71">
        <f t="shared" ref="N9:N14" si="3">L9*M9</f>
        <v>0</v>
      </c>
      <c r="O9" s="72">
        <f>N9+K9+H9+E9</f>
        <v>0</v>
      </c>
    </row>
    <row r="10" spans="2:16" x14ac:dyDescent="0.2">
      <c r="B10" s="61" t="str">
        <f>'[1]RFP Submittal'!A6</f>
        <v>BDC Advisors</v>
      </c>
      <c r="C10" s="62"/>
      <c r="D10" s="63">
        <v>2</v>
      </c>
      <c r="E10" s="64">
        <f t="shared" si="0"/>
        <v>0</v>
      </c>
      <c r="F10" s="65"/>
      <c r="G10" s="66">
        <v>10</v>
      </c>
      <c r="H10" s="67">
        <f t="shared" si="1"/>
        <v>0</v>
      </c>
      <c r="I10" s="68"/>
      <c r="J10" s="66">
        <v>5</v>
      </c>
      <c r="K10" s="67">
        <f t="shared" si="2"/>
        <v>0</v>
      </c>
      <c r="L10" s="69"/>
      <c r="M10" s="70">
        <v>3</v>
      </c>
      <c r="N10" s="71">
        <f t="shared" si="3"/>
        <v>0</v>
      </c>
      <c r="O10" s="72">
        <f t="shared" ref="O10:O14" si="4">N10+K10+H10+E10</f>
        <v>0</v>
      </c>
    </row>
    <row r="11" spans="2:16" x14ac:dyDescent="0.2">
      <c r="B11" s="61" t="str">
        <f>'[1]RFP Submittal'!A7</f>
        <v>Deloitte &amp; Touche, LLP</v>
      </c>
      <c r="C11" s="62"/>
      <c r="D11" s="63">
        <v>2</v>
      </c>
      <c r="E11" s="64">
        <f t="shared" si="0"/>
        <v>0</v>
      </c>
      <c r="F11" s="65"/>
      <c r="G11" s="66">
        <v>10</v>
      </c>
      <c r="H11" s="67">
        <f t="shared" si="1"/>
        <v>0</v>
      </c>
      <c r="I11" s="68"/>
      <c r="J11" s="66">
        <v>5</v>
      </c>
      <c r="K11" s="67">
        <f t="shared" si="2"/>
        <v>0</v>
      </c>
      <c r="L11" s="69"/>
      <c r="M11" s="70">
        <v>3</v>
      </c>
      <c r="N11" s="71">
        <f t="shared" si="3"/>
        <v>0</v>
      </c>
      <c r="O11" s="72">
        <f t="shared" si="4"/>
        <v>0</v>
      </c>
    </row>
    <row r="12" spans="2:16" x14ac:dyDescent="0.2">
      <c r="B12" s="61" t="str">
        <f>'[1]RFP Submittal'!A8</f>
        <v>GoalAssist Corporation</v>
      </c>
      <c r="C12" s="62"/>
      <c r="D12" s="63">
        <v>2</v>
      </c>
      <c r="E12" s="64">
        <f t="shared" si="0"/>
        <v>0</v>
      </c>
      <c r="F12" s="65"/>
      <c r="G12" s="66">
        <v>10</v>
      </c>
      <c r="H12" s="67">
        <f t="shared" si="1"/>
        <v>0</v>
      </c>
      <c r="I12" s="68"/>
      <c r="J12" s="66">
        <v>5</v>
      </c>
      <c r="K12" s="67">
        <f t="shared" si="2"/>
        <v>0</v>
      </c>
      <c r="L12" s="69"/>
      <c r="M12" s="70">
        <v>3</v>
      </c>
      <c r="N12" s="71">
        <f t="shared" si="3"/>
        <v>0</v>
      </c>
      <c r="O12" s="72">
        <f t="shared" si="4"/>
        <v>0</v>
      </c>
    </row>
    <row r="13" spans="2:16" x14ac:dyDescent="0.2">
      <c r="B13" s="61" t="str">
        <f>'[1]RFP Submittal'!A9</f>
        <v>MGT of America Consulting, LLC</v>
      </c>
      <c r="C13" s="62"/>
      <c r="D13" s="63">
        <v>2</v>
      </c>
      <c r="E13" s="64">
        <f t="shared" si="0"/>
        <v>0</v>
      </c>
      <c r="F13" s="65"/>
      <c r="G13" s="66">
        <v>10</v>
      </c>
      <c r="H13" s="67">
        <f t="shared" si="1"/>
        <v>0</v>
      </c>
      <c r="I13" s="68"/>
      <c r="J13" s="66">
        <v>5</v>
      </c>
      <c r="K13" s="67">
        <f t="shared" si="2"/>
        <v>0</v>
      </c>
      <c r="L13" s="69"/>
      <c r="M13" s="70">
        <v>3</v>
      </c>
      <c r="N13" s="71">
        <f t="shared" si="3"/>
        <v>0</v>
      </c>
      <c r="O13" s="72">
        <f t="shared" si="4"/>
        <v>0</v>
      </c>
    </row>
    <row r="14" spans="2:16" x14ac:dyDescent="0.2">
      <c r="B14" s="61" t="str">
        <f>'[1]RFP Submittal'!A10</f>
        <v>Tripp Umbach</v>
      </c>
      <c r="C14" s="62"/>
      <c r="D14" s="63">
        <v>2</v>
      </c>
      <c r="E14" s="64">
        <f t="shared" si="0"/>
        <v>0</v>
      </c>
      <c r="F14" s="65"/>
      <c r="G14" s="66">
        <v>10</v>
      </c>
      <c r="H14" s="67">
        <f t="shared" si="1"/>
        <v>0</v>
      </c>
      <c r="I14" s="68"/>
      <c r="J14" s="66">
        <v>5</v>
      </c>
      <c r="K14" s="67">
        <f t="shared" si="2"/>
        <v>0</v>
      </c>
      <c r="L14" s="69"/>
      <c r="M14" s="70">
        <v>3</v>
      </c>
      <c r="N14" s="71">
        <f t="shared" si="3"/>
        <v>0</v>
      </c>
      <c r="O14" s="72">
        <f t="shared" si="4"/>
        <v>0</v>
      </c>
    </row>
    <row r="15" spans="2:16" x14ac:dyDescent="0.2">
      <c r="B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2:16" x14ac:dyDescent="0.2">
      <c r="B16" s="96" t="s">
        <v>40</v>
      </c>
      <c r="C16" s="96"/>
      <c r="D16" s="96"/>
      <c r="E16" s="96"/>
      <c r="F16" s="73"/>
      <c r="G16" s="73" t="s">
        <v>41</v>
      </c>
      <c r="H16" s="73"/>
      <c r="I16" s="73"/>
      <c r="J16" s="73"/>
      <c r="K16" s="73"/>
      <c r="L16" s="73"/>
      <c r="M16" s="73"/>
      <c r="N16" s="73"/>
      <c r="O16" s="73"/>
    </row>
    <row r="17" spans="2:15" x14ac:dyDescent="0.2">
      <c r="B17" s="96"/>
      <c r="C17" s="96"/>
      <c r="D17" s="96"/>
      <c r="E17" s="96"/>
      <c r="F17" s="73"/>
      <c r="G17" s="73" t="s">
        <v>42</v>
      </c>
      <c r="H17" s="73"/>
      <c r="I17" s="73"/>
      <c r="J17" s="73"/>
      <c r="K17" s="73"/>
      <c r="L17" s="73"/>
      <c r="M17" s="73"/>
      <c r="N17" s="73"/>
      <c r="O17" s="73"/>
    </row>
    <row r="18" spans="2:15" x14ac:dyDescent="0.2">
      <c r="B18" s="96"/>
      <c r="C18" s="96"/>
      <c r="D18" s="96"/>
      <c r="E18" s="96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2:15" ht="13.5" thickBot="1" x14ac:dyDescent="0.25">
      <c r="B19" s="97"/>
      <c r="C19" s="97"/>
      <c r="D19" s="97"/>
      <c r="E19" s="97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2:15" ht="13.5" thickTop="1" x14ac:dyDescent="0.2">
      <c r="B20" s="98" t="s">
        <v>43</v>
      </c>
      <c r="C20" s="99"/>
      <c r="D20" s="99"/>
      <c r="E20" s="100"/>
      <c r="F20" s="73"/>
      <c r="G20" s="73"/>
      <c r="H20" s="73"/>
      <c r="I20" s="73"/>
      <c r="J20" s="73"/>
      <c r="K20" s="73"/>
      <c r="L20" s="73"/>
      <c r="M20" s="73"/>
      <c r="N20" s="73"/>
      <c r="O20" s="73"/>
    </row>
    <row r="21" spans="2:15" x14ac:dyDescent="0.2">
      <c r="B21" s="101" t="s">
        <v>44</v>
      </c>
      <c r="C21" s="102"/>
      <c r="D21" s="102"/>
      <c r="E21" s="10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2:15" x14ac:dyDescent="0.2">
      <c r="B22" s="104" t="s">
        <v>45</v>
      </c>
      <c r="C22" s="105"/>
      <c r="D22" s="105"/>
      <c r="E22" s="106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3" spans="2:15" x14ac:dyDescent="0.2">
      <c r="B23" s="104" t="s">
        <v>46</v>
      </c>
      <c r="C23" s="105"/>
      <c r="D23" s="105"/>
      <c r="E23" s="106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2:15" x14ac:dyDescent="0.2">
      <c r="B24" s="104" t="s">
        <v>47</v>
      </c>
      <c r="C24" s="105"/>
      <c r="D24" s="105"/>
      <c r="E24" s="106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2:15" x14ac:dyDescent="0.2">
      <c r="B25" s="104" t="s">
        <v>48</v>
      </c>
      <c r="C25" s="105"/>
      <c r="D25" s="105"/>
      <c r="E25" s="106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2:15" ht="13.5" thickBot="1" x14ac:dyDescent="0.25">
      <c r="B26" s="87" t="s">
        <v>49</v>
      </c>
      <c r="C26" s="88"/>
      <c r="D26" s="88"/>
      <c r="E26" s="89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2:15" ht="13.5" thickTop="1" x14ac:dyDescent="0.2"/>
  </sheetData>
  <mergeCells count="18">
    <mergeCell ref="B26:E26"/>
    <mergeCell ref="C6:E6"/>
    <mergeCell ref="F6:H6"/>
    <mergeCell ref="I6:K6"/>
    <mergeCell ref="L6:N6"/>
    <mergeCell ref="B16:E19"/>
    <mergeCell ref="B20:E20"/>
    <mergeCell ref="B21:E21"/>
    <mergeCell ref="B22:E22"/>
    <mergeCell ref="B23:E23"/>
    <mergeCell ref="B24:E24"/>
    <mergeCell ref="B25:E25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14"/>
      <c r="B2" s="13"/>
      <c r="C2" s="76" t="s">
        <v>6</v>
      </c>
      <c r="D2" s="76"/>
      <c r="E2" s="76"/>
      <c r="F2" s="76"/>
      <c r="G2" s="76"/>
      <c r="H2" s="13"/>
      <c r="I2" s="12"/>
    </row>
    <row r="3" spans="1:9" ht="15" x14ac:dyDescent="0.25">
      <c r="A3" s="77" t="s">
        <v>12</v>
      </c>
      <c r="B3" s="77"/>
      <c r="C3" s="77"/>
      <c r="D3" s="77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36">
        <v>0</v>
      </c>
      <c r="F4" s="37">
        <v>20</v>
      </c>
      <c r="G4" s="37">
        <v>10</v>
      </c>
      <c r="H4" s="39">
        <v>0</v>
      </c>
      <c r="I4" s="41">
        <f>SUM(E4:H4)</f>
        <v>30</v>
      </c>
    </row>
    <row r="5" spans="1:9" x14ac:dyDescent="0.2">
      <c r="A5" s="74" t="s">
        <v>23</v>
      </c>
      <c r="B5" s="74"/>
      <c r="C5" s="74"/>
      <c r="D5" s="74"/>
      <c r="E5" s="36">
        <v>0</v>
      </c>
      <c r="F5" s="37">
        <v>46</v>
      </c>
      <c r="G5" s="37">
        <v>22.5</v>
      </c>
      <c r="H5" s="39">
        <v>0</v>
      </c>
      <c r="I5" s="41">
        <f t="shared" ref="I5:I6" si="0">SUM(E5:H5)</f>
        <v>68.5</v>
      </c>
    </row>
    <row r="6" spans="1:9" x14ac:dyDescent="0.2">
      <c r="A6" s="74" t="s">
        <v>24</v>
      </c>
      <c r="B6" s="74"/>
      <c r="C6" s="74"/>
      <c r="D6" s="74"/>
      <c r="E6" s="36">
        <v>0</v>
      </c>
      <c r="F6" s="37">
        <v>40</v>
      </c>
      <c r="G6" s="37">
        <v>20</v>
      </c>
      <c r="H6" s="39">
        <v>0</v>
      </c>
      <c r="I6" s="41">
        <f t="shared" si="0"/>
        <v>60</v>
      </c>
    </row>
    <row r="7" spans="1:9" x14ac:dyDescent="0.2">
      <c r="A7" s="74" t="s">
        <v>25</v>
      </c>
      <c r="B7" s="74"/>
      <c r="C7" s="74"/>
      <c r="D7" s="74"/>
      <c r="E7" s="36">
        <v>0</v>
      </c>
      <c r="F7" s="37">
        <v>35</v>
      </c>
      <c r="G7" s="37">
        <v>19</v>
      </c>
      <c r="H7" s="39">
        <v>0</v>
      </c>
      <c r="I7" s="41">
        <f t="shared" ref="I7:I10" si="1">SUM(E7:H7)</f>
        <v>54</v>
      </c>
    </row>
    <row r="8" spans="1:9" x14ac:dyDescent="0.2">
      <c r="A8" s="74" t="s">
        <v>26</v>
      </c>
      <c r="B8" s="74"/>
      <c r="C8" s="74"/>
      <c r="D8" s="74"/>
      <c r="E8" s="36">
        <v>0</v>
      </c>
      <c r="F8" s="37">
        <v>30</v>
      </c>
      <c r="G8" s="37">
        <v>20</v>
      </c>
      <c r="H8" s="39">
        <v>0</v>
      </c>
      <c r="I8" s="41">
        <f t="shared" si="1"/>
        <v>50</v>
      </c>
    </row>
    <row r="9" spans="1:9" x14ac:dyDescent="0.2">
      <c r="A9" s="74" t="s">
        <v>27</v>
      </c>
      <c r="B9" s="74"/>
      <c r="C9" s="74"/>
      <c r="D9" s="74"/>
      <c r="E9" s="36">
        <v>0</v>
      </c>
      <c r="F9" s="37">
        <v>45</v>
      </c>
      <c r="G9" s="37">
        <v>22.5</v>
      </c>
      <c r="H9" s="39">
        <v>0</v>
      </c>
      <c r="I9" s="41">
        <f t="shared" si="1"/>
        <v>67.5</v>
      </c>
    </row>
    <row r="10" spans="1:9" x14ac:dyDescent="0.2">
      <c r="A10" s="74" t="s">
        <v>28</v>
      </c>
      <c r="B10" s="74"/>
      <c r="C10" s="74"/>
      <c r="D10" s="74"/>
      <c r="E10" s="36">
        <v>0</v>
      </c>
      <c r="F10" s="37">
        <v>24</v>
      </c>
      <c r="G10" s="37">
        <v>17.5</v>
      </c>
      <c r="H10" s="39">
        <v>0</v>
      </c>
      <c r="I10" s="41">
        <f t="shared" si="1"/>
        <v>41.5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14"/>
      <c r="B2" s="13"/>
      <c r="C2" s="76" t="s">
        <v>7</v>
      </c>
      <c r="D2" s="76"/>
      <c r="E2" s="76"/>
      <c r="F2" s="76"/>
      <c r="G2" s="76"/>
      <c r="H2" s="13"/>
      <c r="I2" s="12"/>
    </row>
    <row r="3" spans="1:9" ht="15" x14ac:dyDescent="0.25">
      <c r="A3" s="77" t="s">
        <v>12</v>
      </c>
      <c r="B3" s="77"/>
      <c r="C3" s="77"/>
      <c r="D3" s="77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35">
        <v>0</v>
      </c>
      <c r="F4" s="37">
        <v>10</v>
      </c>
      <c r="G4" s="37">
        <v>5</v>
      </c>
      <c r="H4" s="39">
        <v>0</v>
      </c>
      <c r="I4" s="41">
        <f>SUM(E4:H4)</f>
        <v>15</v>
      </c>
    </row>
    <row r="5" spans="1:9" x14ac:dyDescent="0.2">
      <c r="A5" s="74" t="s">
        <v>23</v>
      </c>
      <c r="B5" s="74"/>
      <c r="C5" s="74"/>
      <c r="D5" s="74"/>
      <c r="E5" s="35">
        <v>0</v>
      </c>
      <c r="F5" s="37">
        <v>30</v>
      </c>
      <c r="G5" s="37">
        <v>20</v>
      </c>
      <c r="H5" s="39">
        <v>0</v>
      </c>
      <c r="I5" s="41">
        <f t="shared" ref="I5:I10" si="0">SUM(E5:H5)</f>
        <v>50</v>
      </c>
    </row>
    <row r="6" spans="1:9" x14ac:dyDescent="0.2">
      <c r="A6" s="74" t="s">
        <v>24</v>
      </c>
      <c r="B6" s="74"/>
      <c r="C6" s="74"/>
      <c r="D6" s="74"/>
      <c r="E6" s="35">
        <v>0</v>
      </c>
      <c r="F6" s="37">
        <v>40</v>
      </c>
      <c r="G6" s="37">
        <v>20</v>
      </c>
      <c r="H6" s="39">
        <v>0</v>
      </c>
      <c r="I6" s="41">
        <f t="shared" si="0"/>
        <v>60</v>
      </c>
    </row>
    <row r="7" spans="1:9" x14ac:dyDescent="0.2">
      <c r="A7" s="74" t="s">
        <v>25</v>
      </c>
      <c r="B7" s="74"/>
      <c r="C7" s="74"/>
      <c r="D7" s="74"/>
      <c r="E7" s="35">
        <v>0</v>
      </c>
      <c r="F7" s="37">
        <v>30</v>
      </c>
      <c r="G7" s="37">
        <v>15</v>
      </c>
      <c r="H7" s="39">
        <v>0</v>
      </c>
      <c r="I7" s="41">
        <f t="shared" si="0"/>
        <v>45</v>
      </c>
    </row>
    <row r="8" spans="1:9" x14ac:dyDescent="0.2">
      <c r="A8" s="74" t="s">
        <v>26</v>
      </c>
      <c r="B8" s="74"/>
      <c r="C8" s="74"/>
      <c r="D8" s="74"/>
      <c r="E8" s="35">
        <v>0</v>
      </c>
      <c r="F8" s="37">
        <v>20</v>
      </c>
      <c r="G8" s="37">
        <v>10</v>
      </c>
      <c r="H8" s="39">
        <v>0</v>
      </c>
      <c r="I8" s="41">
        <f t="shared" si="0"/>
        <v>30</v>
      </c>
    </row>
    <row r="9" spans="1:9" x14ac:dyDescent="0.2">
      <c r="A9" s="74" t="s">
        <v>27</v>
      </c>
      <c r="B9" s="74"/>
      <c r="C9" s="74"/>
      <c r="D9" s="74"/>
      <c r="E9" s="35">
        <v>0</v>
      </c>
      <c r="F9" s="37">
        <v>50</v>
      </c>
      <c r="G9" s="37">
        <v>25</v>
      </c>
      <c r="H9" s="39">
        <v>0</v>
      </c>
      <c r="I9" s="41">
        <f t="shared" si="0"/>
        <v>75</v>
      </c>
    </row>
    <row r="10" spans="1:9" x14ac:dyDescent="0.2">
      <c r="A10" s="74" t="s">
        <v>28</v>
      </c>
      <c r="B10" s="74"/>
      <c r="C10" s="74"/>
      <c r="D10" s="74"/>
      <c r="E10" s="35">
        <v>0</v>
      </c>
      <c r="F10" s="37">
        <v>30</v>
      </c>
      <c r="G10" s="37">
        <v>20</v>
      </c>
      <c r="H10" s="39">
        <v>0</v>
      </c>
      <c r="I10" s="41">
        <f t="shared" si="0"/>
        <v>50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21"/>
      <c r="B2" s="20"/>
      <c r="C2" s="76" t="s">
        <v>8</v>
      </c>
      <c r="D2" s="76"/>
      <c r="E2" s="76"/>
      <c r="F2" s="76"/>
      <c r="G2" s="76"/>
      <c r="H2" s="20"/>
      <c r="I2" s="19"/>
    </row>
    <row r="3" spans="1:9" ht="15" x14ac:dyDescent="0.25">
      <c r="A3" s="78" t="s">
        <v>12</v>
      </c>
      <c r="B3" s="78"/>
      <c r="C3" s="78"/>
      <c r="D3" s="78"/>
      <c r="E3" s="15" t="s">
        <v>13</v>
      </c>
      <c r="F3" s="30" t="s">
        <v>14</v>
      </c>
      <c r="G3" s="30" t="s">
        <v>15</v>
      </c>
      <c r="H3" s="30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36">
        <v>0</v>
      </c>
      <c r="F4" s="37">
        <v>30</v>
      </c>
      <c r="G4" s="37">
        <v>10</v>
      </c>
      <c r="H4" s="39">
        <v>0</v>
      </c>
      <c r="I4" s="41">
        <f>SUM(E4:H4)</f>
        <v>40</v>
      </c>
    </row>
    <row r="5" spans="1:9" x14ac:dyDescent="0.2">
      <c r="A5" s="74" t="s">
        <v>23</v>
      </c>
      <c r="B5" s="74"/>
      <c r="C5" s="74"/>
      <c r="D5" s="74"/>
      <c r="E5" s="36">
        <v>0</v>
      </c>
      <c r="F5" s="37">
        <v>40</v>
      </c>
      <c r="G5" s="37">
        <v>20</v>
      </c>
      <c r="H5" s="39">
        <v>0</v>
      </c>
      <c r="I5" s="41">
        <f t="shared" ref="I5:I8" si="0">SUM(E5:H5)</f>
        <v>60</v>
      </c>
    </row>
    <row r="6" spans="1:9" x14ac:dyDescent="0.2">
      <c r="A6" s="74" t="s">
        <v>24</v>
      </c>
      <c r="B6" s="74"/>
      <c r="C6" s="74"/>
      <c r="D6" s="74"/>
      <c r="E6" s="36">
        <v>0</v>
      </c>
      <c r="F6" s="37">
        <v>42.5</v>
      </c>
      <c r="G6" s="37">
        <v>20</v>
      </c>
      <c r="H6" s="39">
        <v>0</v>
      </c>
      <c r="I6" s="41">
        <f t="shared" si="0"/>
        <v>62.5</v>
      </c>
    </row>
    <row r="7" spans="1:9" x14ac:dyDescent="0.2">
      <c r="A7" s="74" t="s">
        <v>25</v>
      </c>
      <c r="B7" s="74"/>
      <c r="C7" s="74"/>
      <c r="D7" s="74"/>
      <c r="E7" s="36">
        <v>0</v>
      </c>
      <c r="F7" s="37">
        <v>45</v>
      </c>
      <c r="G7" s="37">
        <v>22.5</v>
      </c>
      <c r="H7" s="39">
        <v>0</v>
      </c>
      <c r="I7" s="41">
        <f>SUM(E7:H7)</f>
        <v>67.5</v>
      </c>
    </row>
    <row r="8" spans="1:9" x14ac:dyDescent="0.2">
      <c r="A8" s="74" t="s">
        <v>26</v>
      </c>
      <c r="B8" s="74"/>
      <c r="C8" s="74"/>
      <c r="D8" s="74"/>
      <c r="E8" s="36">
        <v>0</v>
      </c>
      <c r="F8" s="37">
        <v>35</v>
      </c>
      <c r="G8" s="37">
        <v>15</v>
      </c>
      <c r="H8" s="39">
        <v>0</v>
      </c>
      <c r="I8" s="41">
        <f t="shared" si="0"/>
        <v>50</v>
      </c>
    </row>
    <row r="9" spans="1:9" x14ac:dyDescent="0.2">
      <c r="A9" s="74" t="s">
        <v>27</v>
      </c>
      <c r="B9" s="74"/>
      <c r="C9" s="74"/>
      <c r="D9" s="74"/>
      <c r="E9" s="36">
        <v>0</v>
      </c>
      <c r="F9" s="37">
        <v>45</v>
      </c>
      <c r="G9" s="37">
        <v>23.5</v>
      </c>
      <c r="H9" s="39">
        <v>0</v>
      </c>
      <c r="I9" s="41">
        <f>SUM(E9:H9)</f>
        <v>68.5</v>
      </c>
    </row>
    <row r="10" spans="1:9" x14ac:dyDescent="0.2">
      <c r="A10" s="74" t="s">
        <v>28</v>
      </c>
      <c r="B10" s="74"/>
      <c r="C10" s="74"/>
      <c r="D10" s="74"/>
      <c r="E10" s="36">
        <v>0</v>
      </c>
      <c r="F10" s="37">
        <v>45</v>
      </c>
      <c r="G10" s="37">
        <v>23.75</v>
      </c>
      <c r="H10" s="39">
        <v>0</v>
      </c>
      <c r="I10" s="41">
        <f>SUM(E10:H10)</f>
        <v>68.75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2" sqref="C2:G2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24"/>
      <c r="B2" s="23"/>
      <c r="C2" s="76" t="s">
        <v>9</v>
      </c>
      <c r="D2" s="76"/>
      <c r="E2" s="76"/>
      <c r="F2" s="76"/>
      <c r="G2" s="76"/>
      <c r="H2" s="23"/>
      <c r="I2" s="22"/>
    </row>
    <row r="3" spans="1:9" ht="15" x14ac:dyDescent="0.25">
      <c r="A3" s="79" t="s">
        <v>12</v>
      </c>
      <c r="B3" s="79"/>
      <c r="C3" s="79"/>
      <c r="D3" s="79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36">
        <v>0</v>
      </c>
      <c r="F4" s="42">
        <v>15</v>
      </c>
      <c r="G4" s="42">
        <v>7.5</v>
      </c>
      <c r="H4" s="38">
        <v>0</v>
      </c>
      <c r="I4" s="41">
        <f>SUM(E4:H4)</f>
        <v>22.5</v>
      </c>
    </row>
    <row r="5" spans="1:9" x14ac:dyDescent="0.2">
      <c r="A5" s="74" t="s">
        <v>23</v>
      </c>
      <c r="B5" s="74"/>
      <c r="C5" s="74"/>
      <c r="D5" s="74"/>
      <c r="E5" s="36">
        <v>0</v>
      </c>
      <c r="F5" s="42">
        <v>30</v>
      </c>
      <c r="G5" s="42">
        <v>15</v>
      </c>
      <c r="H5" s="38">
        <v>0</v>
      </c>
      <c r="I5" s="41">
        <f t="shared" ref="I5:I10" si="0">SUM(E5:H5)</f>
        <v>45</v>
      </c>
    </row>
    <row r="6" spans="1:9" x14ac:dyDescent="0.2">
      <c r="A6" s="74" t="s">
        <v>24</v>
      </c>
      <c r="B6" s="74"/>
      <c r="C6" s="74"/>
      <c r="D6" s="74"/>
      <c r="E6" s="36">
        <v>0</v>
      </c>
      <c r="F6" s="42">
        <v>33</v>
      </c>
      <c r="G6" s="42">
        <v>14.5</v>
      </c>
      <c r="H6" s="38">
        <v>0</v>
      </c>
      <c r="I6" s="41">
        <f t="shared" si="0"/>
        <v>47.5</v>
      </c>
    </row>
    <row r="7" spans="1:9" x14ac:dyDescent="0.2">
      <c r="A7" s="74" t="s">
        <v>25</v>
      </c>
      <c r="B7" s="74"/>
      <c r="C7" s="74"/>
      <c r="D7" s="74"/>
      <c r="E7" s="36">
        <v>0</v>
      </c>
      <c r="F7" s="42">
        <v>40</v>
      </c>
      <c r="G7" s="42">
        <v>22.5</v>
      </c>
      <c r="H7" s="42">
        <v>0</v>
      </c>
      <c r="I7" s="41">
        <f t="shared" si="0"/>
        <v>62.5</v>
      </c>
    </row>
    <row r="8" spans="1:9" x14ac:dyDescent="0.2">
      <c r="A8" s="74" t="s">
        <v>26</v>
      </c>
      <c r="B8" s="74"/>
      <c r="C8" s="74"/>
      <c r="D8" s="74"/>
      <c r="E8" s="36">
        <v>0</v>
      </c>
      <c r="F8" s="42">
        <v>25</v>
      </c>
      <c r="G8" s="42">
        <v>10</v>
      </c>
      <c r="H8" s="42">
        <v>0</v>
      </c>
      <c r="I8" s="41">
        <f t="shared" si="0"/>
        <v>35</v>
      </c>
    </row>
    <row r="9" spans="1:9" x14ac:dyDescent="0.2">
      <c r="A9" s="74" t="s">
        <v>27</v>
      </c>
      <c r="B9" s="74"/>
      <c r="C9" s="74"/>
      <c r="D9" s="74"/>
      <c r="E9" s="36">
        <v>0</v>
      </c>
      <c r="F9" s="42">
        <v>35</v>
      </c>
      <c r="G9" s="42">
        <v>18.5</v>
      </c>
      <c r="H9" s="42">
        <v>0</v>
      </c>
      <c r="I9" s="41">
        <f t="shared" si="0"/>
        <v>53.5</v>
      </c>
    </row>
    <row r="10" spans="1:9" x14ac:dyDescent="0.2">
      <c r="A10" s="74" t="s">
        <v>28</v>
      </c>
      <c r="B10" s="74"/>
      <c r="C10" s="74"/>
      <c r="D10" s="74"/>
      <c r="E10" s="36">
        <v>0</v>
      </c>
      <c r="F10" s="42">
        <v>40</v>
      </c>
      <c r="G10" s="42">
        <v>23.5</v>
      </c>
      <c r="H10" s="42">
        <v>0</v>
      </c>
      <c r="I10" s="41">
        <f t="shared" si="0"/>
        <v>63.5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21" sqref="H21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27"/>
      <c r="B2" s="26"/>
      <c r="C2" s="76" t="s">
        <v>10</v>
      </c>
      <c r="D2" s="76"/>
      <c r="E2" s="76"/>
      <c r="F2" s="76"/>
      <c r="G2" s="76"/>
      <c r="H2" s="26"/>
      <c r="I2" s="25"/>
    </row>
    <row r="3" spans="1:9" ht="15" x14ac:dyDescent="0.25">
      <c r="A3" s="80" t="s">
        <v>12</v>
      </c>
      <c r="B3" s="80"/>
      <c r="C3" s="80"/>
      <c r="D3" s="80"/>
      <c r="E3" s="15" t="s">
        <v>13</v>
      </c>
      <c r="F3" s="34" t="s">
        <v>14</v>
      </c>
      <c r="G3" s="34" t="s">
        <v>15</v>
      </c>
      <c r="H3" s="31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36">
        <v>0</v>
      </c>
      <c r="F4" s="42">
        <v>10</v>
      </c>
      <c r="G4" s="42">
        <v>5</v>
      </c>
      <c r="H4" s="38">
        <v>0</v>
      </c>
      <c r="I4" s="41">
        <f>SUM(E4:H4)</f>
        <v>15</v>
      </c>
    </row>
    <row r="5" spans="1:9" x14ac:dyDescent="0.2">
      <c r="A5" s="74" t="s">
        <v>23</v>
      </c>
      <c r="B5" s="74"/>
      <c r="C5" s="74"/>
      <c r="D5" s="74"/>
      <c r="E5" s="36">
        <v>0</v>
      </c>
      <c r="F5" s="42">
        <v>40</v>
      </c>
      <c r="G5" s="42">
        <v>20</v>
      </c>
      <c r="H5" s="38">
        <v>0</v>
      </c>
      <c r="I5" s="41">
        <f t="shared" ref="I5:I10" si="0">SUM(E5:H5)</f>
        <v>60</v>
      </c>
    </row>
    <row r="6" spans="1:9" x14ac:dyDescent="0.2">
      <c r="A6" s="74" t="s">
        <v>24</v>
      </c>
      <c r="B6" s="74"/>
      <c r="C6" s="74"/>
      <c r="D6" s="74"/>
      <c r="E6" s="36">
        <v>0</v>
      </c>
      <c r="F6" s="42">
        <v>50</v>
      </c>
      <c r="G6" s="42">
        <v>20</v>
      </c>
      <c r="H6" s="38">
        <v>0</v>
      </c>
      <c r="I6" s="41">
        <f t="shared" si="0"/>
        <v>70</v>
      </c>
    </row>
    <row r="7" spans="1:9" x14ac:dyDescent="0.2">
      <c r="A7" s="74" t="s">
        <v>25</v>
      </c>
      <c r="B7" s="74"/>
      <c r="C7" s="74"/>
      <c r="D7" s="74"/>
      <c r="E7" s="36">
        <v>0</v>
      </c>
      <c r="F7" s="42">
        <v>40</v>
      </c>
      <c r="G7" s="42">
        <v>20</v>
      </c>
      <c r="H7" s="38">
        <v>0</v>
      </c>
      <c r="I7" s="41">
        <f t="shared" si="0"/>
        <v>60</v>
      </c>
    </row>
    <row r="8" spans="1:9" x14ac:dyDescent="0.2">
      <c r="A8" s="74" t="s">
        <v>26</v>
      </c>
      <c r="B8" s="74"/>
      <c r="C8" s="74"/>
      <c r="D8" s="74"/>
      <c r="E8" s="36">
        <v>0</v>
      </c>
      <c r="F8" s="42">
        <v>30</v>
      </c>
      <c r="G8" s="42">
        <v>15</v>
      </c>
      <c r="H8" s="38">
        <v>0</v>
      </c>
      <c r="I8" s="41">
        <f t="shared" si="0"/>
        <v>45</v>
      </c>
    </row>
    <row r="9" spans="1:9" x14ac:dyDescent="0.2">
      <c r="A9" s="74" t="s">
        <v>27</v>
      </c>
      <c r="B9" s="74"/>
      <c r="C9" s="74"/>
      <c r="D9" s="74"/>
      <c r="E9" s="36">
        <v>0</v>
      </c>
      <c r="F9" s="42">
        <v>40</v>
      </c>
      <c r="G9" s="42">
        <v>25</v>
      </c>
      <c r="H9" s="38">
        <v>0</v>
      </c>
      <c r="I9" s="41">
        <f t="shared" si="0"/>
        <v>65</v>
      </c>
    </row>
    <row r="10" spans="1:9" x14ac:dyDescent="0.2">
      <c r="A10" s="74" t="s">
        <v>28</v>
      </c>
      <c r="B10" s="74"/>
      <c r="C10" s="74"/>
      <c r="D10" s="74"/>
      <c r="E10" s="36">
        <v>0</v>
      </c>
      <c r="F10" s="42">
        <v>30</v>
      </c>
      <c r="G10" s="42">
        <v>20</v>
      </c>
      <c r="H10" s="38">
        <v>0</v>
      </c>
      <c r="I10" s="41">
        <f t="shared" si="0"/>
        <v>50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15.75" x14ac:dyDescent="0.25">
      <c r="A2" s="14"/>
      <c r="B2" s="13"/>
      <c r="C2" s="76" t="s">
        <v>11</v>
      </c>
      <c r="D2" s="76"/>
      <c r="E2" s="76"/>
      <c r="F2" s="76"/>
      <c r="G2" s="76"/>
      <c r="H2" s="13"/>
      <c r="I2" s="12"/>
    </row>
    <row r="3" spans="1:9" ht="15" x14ac:dyDescent="0.25">
      <c r="A3" s="77" t="s">
        <v>12</v>
      </c>
      <c r="B3" s="77"/>
      <c r="C3" s="77"/>
      <c r="D3" s="77"/>
      <c r="E3" s="15" t="s">
        <v>13</v>
      </c>
      <c r="F3" s="30" t="s">
        <v>14</v>
      </c>
      <c r="G3" s="30" t="s">
        <v>15</v>
      </c>
      <c r="H3" s="31" t="s">
        <v>16</v>
      </c>
      <c r="I3" s="17" t="s">
        <v>17</v>
      </c>
    </row>
    <row r="4" spans="1:9" x14ac:dyDescent="0.2">
      <c r="A4" s="74" t="s">
        <v>22</v>
      </c>
      <c r="B4" s="74"/>
      <c r="C4" s="74"/>
      <c r="D4" s="74"/>
      <c r="E4" s="40">
        <v>0</v>
      </c>
      <c r="F4" s="37">
        <v>10</v>
      </c>
      <c r="G4" s="37">
        <v>0</v>
      </c>
      <c r="H4" s="39">
        <v>0</v>
      </c>
      <c r="I4" s="29">
        <f>SUM(F4:H4)</f>
        <v>10</v>
      </c>
    </row>
    <row r="5" spans="1:9" x14ac:dyDescent="0.2">
      <c r="A5" s="74" t="s">
        <v>23</v>
      </c>
      <c r="B5" s="74"/>
      <c r="C5" s="74"/>
      <c r="D5" s="74"/>
      <c r="E5" s="40">
        <v>6</v>
      </c>
      <c r="F5" s="37">
        <v>30</v>
      </c>
      <c r="G5" s="37">
        <v>17.5</v>
      </c>
      <c r="H5" s="39">
        <v>3</v>
      </c>
      <c r="I5" s="29">
        <f t="shared" ref="I5:I10" si="0">SUM(F5:H5)</f>
        <v>50.5</v>
      </c>
    </row>
    <row r="6" spans="1:9" x14ac:dyDescent="0.2">
      <c r="A6" s="74" t="s">
        <v>24</v>
      </c>
      <c r="B6" s="74"/>
      <c r="C6" s="74"/>
      <c r="D6" s="74"/>
      <c r="E6" s="40">
        <v>4</v>
      </c>
      <c r="F6" s="37">
        <v>40</v>
      </c>
      <c r="G6" s="37">
        <v>10</v>
      </c>
      <c r="H6" s="39">
        <v>12</v>
      </c>
      <c r="I6" s="29">
        <f t="shared" si="0"/>
        <v>62</v>
      </c>
    </row>
    <row r="7" spans="1:9" x14ac:dyDescent="0.2">
      <c r="A7" s="74" t="s">
        <v>25</v>
      </c>
      <c r="B7" s="74"/>
      <c r="C7" s="74"/>
      <c r="D7" s="74"/>
      <c r="E7" s="40">
        <v>6</v>
      </c>
      <c r="F7" s="37">
        <v>45</v>
      </c>
      <c r="G7" s="37">
        <v>20</v>
      </c>
      <c r="H7" s="39">
        <v>12</v>
      </c>
      <c r="I7" s="29">
        <f t="shared" si="0"/>
        <v>77</v>
      </c>
    </row>
    <row r="8" spans="1:9" x14ac:dyDescent="0.2">
      <c r="A8" s="74" t="s">
        <v>26</v>
      </c>
      <c r="B8" s="74"/>
      <c r="C8" s="74"/>
      <c r="D8" s="74"/>
      <c r="E8" s="40">
        <v>8</v>
      </c>
      <c r="F8" s="37">
        <v>15</v>
      </c>
      <c r="G8" s="37">
        <v>0</v>
      </c>
      <c r="H8" s="39">
        <v>12</v>
      </c>
      <c r="I8" s="29">
        <f t="shared" si="0"/>
        <v>27</v>
      </c>
    </row>
    <row r="9" spans="1:9" x14ac:dyDescent="0.2">
      <c r="A9" s="74" t="s">
        <v>27</v>
      </c>
      <c r="B9" s="74"/>
      <c r="C9" s="74"/>
      <c r="D9" s="74"/>
      <c r="E9" s="40">
        <v>8</v>
      </c>
      <c r="F9" s="37">
        <v>45</v>
      </c>
      <c r="G9" s="37">
        <v>20</v>
      </c>
      <c r="H9" s="39">
        <v>9</v>
      </c>
      <c r="I9" s="29">
        <f t="shared" si="0"/>
        <v>74</v>
      </c>
    </row>
    <row r="10" spans="1:9" x14ac:dyDescent="0.2">
      <c r="A10" s="74" t="s">
        <v>28</v>
      </c>
      <c r="B10" s="74"/>
      <c r="C10" s="74"/>
      <c r="D10" s="74"/>
      <c r="E10" s="40">
        <v>7</v>
      </c>
      <c r="F10" s="37">
        <v>25</v>
      </c>
      <c r="G10" s="37">
        <v>15</v>
      </c>
      <c r="H10" s="39">
        <v>3</v>
      </c>
      <c r="I10" s="29">
        <f t="shared" si="0"/>
        <v>43</v>
      </c>
    </row>
  </sheetData>
  <mergeCells count="10">
    <mergeCell ref="A1:I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S12" sqref="S1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81" t="s">
        <v>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6.25" customHeight="1" x14ac:dyDescent="0.2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Alphonso Solomon and Company</v>
      </c>
      <c r="B5" s="9">
        <f>'1'!I4</f>
        <v>30</v>
      </c>
      <c r="C5" s="9">
        <f>'2'!I4</f>
        <v>30</v>
      </c>
      <c r="D5" s="9">
        <f>'3'!I4</f>
        <v>15</v>
      </c>
      <c r="E5" s="9">
        <f>'4'!I4</f>
        <v>40</v>
      </c>
      <c r="F5" s="9">
        <f>'5'!I4</f>
        <v>22.5</v>
      </c>
      <c r="G5" s="9">
        <f>'6'!I4</f>
        <v>15</v>
      </c>
      <c r="H5" s="9">
        <f>'7'!I4</f>
        <v>10</v>
      </c>
      <c r="I5" s="9">
        <f>AVERAGE(B5:H5)</f>
        <v>23.214285714285715</v>
      </c>
      <c r="J5" s="10">
        <f t="shared" ref="J5:J11" si="0">RANK(I5,$I$5:$I$11,0)</f>
        <v>7</v>
      </c>
    </row>
    <row r="6" spans="1:12" ht="16.5" customHeight="1" x14ac:dyDescent="0.2">
      <c r="A6" s="8" t="str">
        <f>'7'!A5:D5</f>
        <v>Attain LLC</v>
      </c>
      <c r="B6" s="9">
        <f>'1'!I5</f>
        <v>70</v>
      </c>
      <c r="C6" s="9">
        <f>'2'!I5</f>
        <v>68.5</v>
      </c>
      <c r="D6" s="9">
        <f>'3'!I5</f>
        <v>50</v>
      </c>
      <c r="E6" s="9">
        <f>'4'!I5</f>
        <v>60</v>
      </c>
      <c r="F6" s="9">
        <f>'5'!I5</f>
        <v>45</v>
      </c>
      <c r="G6" s="9">
        <f>'6'!I5</f>
        <v>60</v>
      </c>
      <c r="H6" s="9">
        <f>'7'!I5</f>
        <v>50.5</v>
      </c>
      <c r="I6" s="9">
        <f>AVERAGE(B6:H6)</f>
        <v>57.714285714285715</v>
      </c>
      <c r="J6" s="10">
        <f t="shared" si="0"/>
        <v>4</v>
      </c>
    </row>
    <row r="7" spans="1:12" ht="16.5" customHeight="1" x14ac:dyDescent="0.2">
      <c r="A7" s="8" t="str">
        <f>'7'!A6:D6</f>
        <v>BDC Advisors</v>
      </c>
      <c r="B7" s="9">
        <f>'1'!I6</f>
        <v>67.5</v>
      </c>
      <c r="C7" s="9">
        <f>'2'!I6</f>
        <v>60</v>
      </c>
      <c r="D7" s="9">
        <f>'3'!I6</f>
        <v>60</v>
      </c>
      <c r="E7" s="9">
        <f>'4'!I6</f>
        <v>62.5</v>
      </c>
      <c r="F7" s="9">
        <f>'5'!I6</f>
        <v>47.5</v>
      </c>
      <c r="G7" s="9">
        <f>'6'!I6</f>
        <v>70</v>
      </c>
      <c r="H7" s="9">
        <f>'7'!I6</f>
        <v>62</v>
      </c>
      <c r="I7" s="9">
        <f>AVERAGE(B7:H7)</f>
        <v>61.357142857142854</v>
      </c>
      <c r="J7" s="10">
        <f t="shared" si="0"/>
        <v>3</v>
      </c>
    </row>
    <row r="8" spans="1:12" x14ac:dyDescent="0.2">
      <c r="A8" s="8" t="str">
        <f>'7'!A7:D7</f>
        <v>Deloitte &amp; Touch, LLP</v>
      </c>
      <c r="B8" s="9">
        <f>'1'!I7</f>
        <v>66</v>
      </c>
      <c r="C8" s="9">
        <f>'2'!I7</f>
        <v>54</v>
      </c>
      <c r="D8" s="9">
        <f>'3'!I7</f>
        <v>45</v>
      </c>
      <c r="E8" s="9">
        <f>'4'!I7</f>
        <v>67.5</v>
      </c>
      <c r="F8" s="9">
        <f>'5'!I7</f>
        <v>62.5</v>
      </c>
      <c r="G8" s="9">
        <f>'6'!I7</f>
        <v>60</v>
      </c>
      <c r="H8" s="9">
        <f>'7'!I7</f>
        <v>77</v>
      </c>
      <c r="I8" s="9">
        <f t="shared" ref="I8:I11" si="1">AVERAGE(B8:H8)</f>
        <v>61.714285714285715</v>
      </c>
      <c r="J8" s="10">
        <f t="shared" si="0"/>
        <v>2</v>
      </c>
    </row>
    <row r="9" spans="1:12" x14ac:dyDescent="0.2">
      <c r="A9" s="8" t="str">
        <f>'7'!A8:D8</f>
        <v>GoalAssist Corporation</v>
      </c>
      <c r="B9" s="9">
        <f>'1'!I8</f>
        <v>65</v>
      </c>
      <c r="C9" s="9">
        <f>'2'!I8</f>
        <v>50</v>
      </c>
      <c r="D9" s="9">
        <f>'3'!I8</f>
        <v>30</v>
      </c>
      <c r="E9" s="9">
        <f>'4'!I8</f>
        <v>50</v>
      </c>
      <c r="F9" s="9">
        <f>'5'!I8</f>
        <v>35</v>
      </c>
      <c r="G9" s="9">
        <f>'6'!I8</f>
        <v>45</v>
      </c>
      <c r="H9" s="9">
        <f>'7'!I8</f>
        <v>27</v>
      </c>
      <c r="I9" s="9">
        <f t="shared" si="1"/>
        <v>43.142857142857146</v>
      </c>
      <c r="J9" s="10">
        <f t="shared" si="0"/>
        <v>6</v>
      </c>
    </row>
    <row r="10" spans="1:12" x14ac:dyDescent="0.2">
      <c r="A10" s="8" t="str">
        <f>'7'!A9:D9</f>
        <v>MGT of America Consulting, LLC</v>
      </c>
      <c r="B10" s="9">
        <f>'1'!I9</f>
        <v>70</v>
      </c>
      <c r="C10" s="9">
        <f>'2'!I9</f>
        <v>67.5</v>
      </c>
      <c r="D10" s="9">
        <f>'3'!I9</f>
        <v>75</v>
      </c>
      <c r="E10" s="9">
        <f>'4'!I9</f>
        <v>68.5</v>
      </c>
      <c r="F10" s="9">
        <f>'5'!I9</f>
        <v>53.5</v>
      </c>
      <c r="G10" s="9">
        <f>'6'!I9</f>
        <v>65</v>
      </c>
      <c r="H10" s="9">
        <f>'7'!I9</f>
        <v>74</v>
      </c>
      <c r="I10" s="9">
        <f t="shared" si="1"/>
        <v>67.642857142857139</v>
      </c>
      <c r="J10" s="10">
        <f t="shared" si="0"/>
        <v>1</v>
      </c>
    </row>
    <row r="11" spans="1:12" x14ac:dyDescent="0.2">
      <c r="A11" s="8" t="str">
        <f>'7'!A10:D10</f>
        <v>Tripp Umbach</v>
      </c>
      <c r="B11" s="9">
        <f>'1'!I10</f>
        <v>37.5</v>
      </c>
      <c r="C11" s="9">
        <f>'2'!I10</f>
        <v>41.5</v>
      </c>
      <c r="D11" s="9">
        <f>'3'!I10</f>
        <v>50</v>
      </c>
      <c r="E11" s="9">
        <f>'4'!I10</f>
        <v>68.75</v>
      </c>
      <c r="F11" s="9">
        <f>'5'!I10</f>
        <v>63.5</v>
      </c>
      <c r="G11" s="9">
        <f>'6'!I10</f>
        <v>50</v>
      </c>
      <c r="H11" s="9">
        <f>'7'!I10</f>
        <v>43</v>
      </c>
      <c r="I11" s="9">
        <f t="shared" si="1"/>
        <v>50.607142857142854</v>
      </c>
      <c r="J11" s="10">
        <f t="shared" si="0"/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81" t="s">
        <v>19</v>
      </c>
      <c r="B1" s="81"/>
      <c r="C1" s="81"/>
      <c r="D1" s="81"/>
    </row>
    <row r="2" spans="1:4" ht="48.75" customHeight="1" x14ac:dyDescent="0.2">
      <c r="A2" s="82" t="str">
        <f>Technical!A2</f>
        <v>RFP730-16072 Developing Business Plan for New Medical School</v>
      </c>
      <c r="B2" s="82"/>
      <c r="C2" s="82"/>
      <c r="D2" s="82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Alphonso Solomon and Company</v>
      </c>
      <c r="B5" s="9">
        <f>'7'!E4</f>
        <v>0</v>
      </c>
      <c r="C5" s="9">
        <f>AVERAGE(B5)</f>
        <v>0</v>
      </c>
      <c r="D5" s="10">
        <f t="shared" ref="D5:D11" si="0">RANK(C5,$C$5:$C$11,0)</f>
        <v>7</v>
      </c>
    </row>
    <row r="6" spans="1:4" ht="16.5" customHeight="1" x14ac:dyDescent="0.2">
      <c r="A6" s="8" t="str">
        <f>'7'!A5:D5</f>
        <v>Attain LLC</v>
      </c>
      <c r="B6" s="9">
        <f>'7'!E5</f>
        <v>6</v>
      </c>
      <c r="C6" s="9">
        <f>AVERAGE(B6)</f>
        <v>6</v>
      </c>
      <c r="D6" s="10">
        <f t="shared" si="0"/>
        <v>4</v>
      </c>
    </row>
    <row r="7" spans="1:4" ht="16.5" customHeight="1" x14ac:dyDescent="0.2">
      <c r="A7" s="8" t="str">
        <f>'7'!A6:D6</f>
        <v>BDC Advisors</v>
      </c>
      <c r="B7" s="9">
        <f>'7'!E6</f>
        <v>4</v>
      </c>
      <c r="C7" s="9">
        <f t="shared" ref="C7" si="1">AVERAGE(B7)</f>
        <v>4</v>
      </c>
      <c r="D7" s="10">
        <f t="shared" si="0"/>
        <v>6</v>
      </c>
    </row>
    <row r="8" spans="1:4" x14ac:dyDescent="0.2">
      <c r="A8" s="8" t="str">
        <f>'7'!A7:D7</f>
        <v>Deloitte &amp; Touch, LLP</v>
      </c>
      <c r="B8" s="9">
        <f>'7'!E7</f>
        <v>6</v>
      </c>
      <c r="C8" s="9">
        <f t="shared" ref="C8:C11" si="2">AVERAGE(B8)</f>
        <v>6</v>
      </c>
      <c r="D8" s="10">
        <f t="shared" si="0"/>
        <v>4</v>
      </c>
    </row>
    <row r="9" spans="1:4" x14ac:dyDescent="0.2">
      <c r="A9" s="8" t="str">
        <f>'7'!A8:D8</f>
        <v>GoalAssist Corporation</v>
      </c>
      <c r="B9" s="9">
        <f>'7'!E8</f>
        <v>8</v>
      </c>
      <c r="C9" s="9">
        <f t="shared" si="2"/>
        <v>8</v>
      </c>
      <c r="D9" s="10">
        <f t="shared" si="0"/>
        <v>1</v>
      </c>
    </row>
    <row r="10" spans="1:4" x14ac:dyDescent="0.2">
      <c r="A10" s="8" t="str">
        <f>'7'!A9:D9</f>
        <v>MGT of America Consulting, LLC</v>
      </c>
      <c r="B10" s="9">
        <f>'7'!E9</f>
        <v>8</v>
      </c>
      <c r="C10" s="9">
        <f t="shared" si="2"/>
        <v>8</v>
      </c>
      <c r="D10" s="10">
        <f t="shared" si="0"/>
        <v>1</v>
      </c>
    </row>
    <row r="11" spans="1:4" x14ac:dyDescent="0.2">
      <c r="A11" s="8" t="str">
        <f>'7'!A10:D10</f>
        <v>Tripp Umbach</v>
      </c>
      <c r="B11" s="9">
        <f>'7'!E10</f>
        <v>7</v>
      </c>
      <c r="C11" s="9">
        <f t="shared" si="2"/>
        <v>7</v>
      </c>
      <c r="D11" s="10">
        <f t="shared" si="0"/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2017-07-17T22:02:40Z</dcterms:modified>
</cp:coreProperties>
</file>