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tphan2\Desktop\"/>
    </mc:Choice>
  </mc:AlternateContent>
  <bookViews>
    <workbookView xWindow="7740" yWindow="-120" windowWidth="17115" windowHeight="9795" firstSheet="11" activeTab="21"/>
  </bookViews>
  <sheets>
    <sheet name="1" sheetId="64" r:id="rId1"/>
    <sheet name="2" sheetId="61" r:id="rId2"/>
    <sheet name="3" sheetId="60" r:id="rId3"/>
    <sheet name="4" sheetId="59" r:id="rId4"/>
    <sheet name="5" sheetId="57" r:id="rId5"/>
    <sheet name="6" sheetId="56" r:id="rId6"/>
    <sheet name="7" sheetId="55" r:id="rId7"/>
    <sheet name="8" sheetId="54" r:id="rId8"/>
    <sheet name="9" sheetId="53" r:id="rId9"/>
    <sheet name="10" sheetId="52" r:id="rId10"/>
    <sheet name="11" sheetId="51" r:id="rId11"/>
    <sheet name="12" sheetId="50" r:id="rId12"/>
    <sheet name="13" sheetId="49" r:id="rId13"/>
    <sheet name="14" sheetId="48" r:id="rId14"/>
    <sheet name="15" sheetId="47" r:id="rId15"/>
    <sheet name="16" sheetId="46" r:id="rId16"/>
    <sheet name="17" sheetId="45" r:id="rId17"/>
    <sheet name="18" sheetId="58" r:id="rId18"/>
    <sheet name="Technical" sheetId="36" r:id="rId19"/>
    <sheet name="Non-Technical" sheetId="37" r:id="rId20"/>
    <sheet name="Summary" sheetId="63" r:id="rId21"/>
    <sheet name="Evaluation" sheetId="65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calcPr calcId="152511"/>
</workbook>
</file>

<file path=xl/calcChain.xml><?xml version="1.0" encoding="utf-8"?>
<calcChain xmlns="http://schemas.openxmlformats.org/spreadsheetml/2006/main">
  <c r="O11" i="65" l="1"/>
  <c r="N11" i="65"/>
  <c r="K11" i="65"/>
  <c r="H11" i="65"/>
  <c r="E11" i="65"/>
  <c r="B11" i="65"/>
  <c r="N10" i="65"/>
  <c r="K10" i="65"/>
  <c r="O10" i="65" s="1"/>
  <c r="H10" i="65"/>
  <c r="E10" i="65"/>
  <c r="B10" i="65"/>
  <c r="N9" i="65"/>
  <c r="K9" i="65"/>
  <c r="H9" i="65"/>
  <c r="E9" i="65"/>
  <c r="O9" i="65" s="1"/>
  <c r="B9" i="65"/>
  <c r="N8" i="65"/>
  <c r="K8" i="65"/>
  <c r="H8" i="65"/>
  <c r="E8" i="65"/>
  <c r="O8" i="65" s="1"/>
  <c r="B8" i="65"/>
  <c r="C3" i="65"/>
  <c r="H1" i="65"/>
  <c r="B8" i="63" l="1"/>
  <c r="H7" i="64"/>
  <c r="G7" i="64"/>
  <c r="F7" i="64"/>
  <c r="E7" i="64"/>
  <c r="I7" i="64" s="1"/>
  <c r="B8" i="36" s="1"/>
  <c r="A7" i="64"/>
  <c r="H6" i="64"/>
  <c r="G6" i="64"/>
  <c r="F6" i="64"/>
  <c r="E6" i="64"/>
  <c r="A6" i="64"/>
  <c r="H5" i="64"/>
  <c r="G5" i="64"/>
  <c r="F5" i="64"/>
  <c r="E5" i="64"/>
  <c r="A5" i="64"/>
  <c r="H4" i="64"/>
  <c r="G4" i="64"/>
  <c r="F4" i="64"/>
  <c r="E4" i="64"/>
  <c r="A4" i="64"/>
  <c r="B4" i="63"/>
  <c r="I5" i="64" l="1"/>
  <c r="I4" i="64"/>
  <c r="I6" i="64"/>
  <c r="B4" i="36"/>
  <c r="N4" i="63"/>
  <c r="K4" i="63"/>
  <c r="C4" i="63"/>
  <c r="C7" i="36"/>
  <c r="H7" i="61"/>
  <c r="G7" i="61"/>
  <c r="F7" i="61"/>
  <c r="E7" i="61"/>
  <c r="I7" i="61" s="1"/>
  <c r="C8" i="36" s="1"/>
  <c r="A7" i="61"/>
  <c r="H6" i="61"/>
  <c r="G6" i="61"/>
  <c r="F6" i="61"/>
  <c r="E6" i="61"/>
  <c r="I6" i="61" s="1"/>
  <c r="C7" i="63" s="1"/>
  <c r="A6" i="61"/>
  <c r="H5" i="61"/>
  <c r="G5" i="61"/>
  <c r="I5" i="61" s="1"/>
  <c r="F5" i="61"/>
  <c r="E5" i="61"/>
  <c r="A5" i="61"/>
  <c r="H4" i="61"/>
  <c r="G4" i="61"/>
  <c r="F4" i="61"/>
  <c r="E4" i="61"/>
  <c r="A4" i="61"/>
  <c r="C4" i="36"/>
  <c r="C6" i="36" l="1"/>
  <c r="C6" i="63"/>
  <c r="C8" i="63"/>
  <c r="B7" i="36"/>
  <c r="B7" i="63"/>
  <c r="B5" i="63"/>
  <c r="B5" i="36"/>
  <c r="B6" i="63"/>
  <c r="B6" i="36"/>
  <c r="I4" i="61"/>
  <c r="H7" i="60"/>
  <c r="G7" i="60"/>
  <c r="F7" i="60"/>
  <c r="E7" i="60"/>
  <c r="I7" i="60" s="1"/>
  <c r="A7" i="60"/>
  <c r="H6" i="60"/>
  <c r="G6" i="60"/>
  <c r="F6" i="60"/>
  <c r="E6" i="60"/>
  <c r="I6" i="60" s="1"/>
  <c r="A6" i="60"/>
  <c r="H5" i="60"/>
  <c r="G5" i="60"/>
  <c r="I5" i="60" s="1"/>
  <c r="F5" i="60"/>
  <c r="E5" i="60"/>
  <c r="A5" i="60"/>
  <c r="H4" i="60"/>
  <c r="G4" i="60"/>
  <c r="F4" i="60"/>
  <c r="E4" i="60"/>
  <c r="A4" i="60"/>
  <c r="D6" i="36" l="1"/>
  <c r="D6" i="63"/>
  <c r="D7" i="36"/>
  <c r="D7" i="63"/>
  <c r="C5" i="63"/>
  <c r="C5" i="36"/>
  <c r="D8" i="63"/>
  <c r="D8" i="36"/>
  <c r="I4" i="60"/>
  <c r="D4" i="36"/>
  <c r="D4" i="63"/>
  <c r="H7" i="59"/>
  <c r="G7" i="59"/>
  <c r="F7" i="59"/>
  <c r="E7" i="59"/>
  <c r="A7" i="59"/>
  <c r="H6" i="59"/>
  <c r="G6" i="59"/>
  <c r="F6" i="59"/>
  <c r="E6" i="59"/>
  <c r="A6" i="59"/>
  <c r="H5" i="59"/>
  <c r="G5" i="59"/>
  <c r="F5" i="59"/>
  <c r="E5" i="59"/>
  <c r="I5" i="59" s="1"/>
  <c r="A5" i="59"/>
  <c r="H4" i="59"/>
  <c r="I4" i="59" s="1"/>
  <c r="G4" i="59"/>
  <c r="F4" i="59"/>
  <c r="E4" i="59"/>
  <c r="A4" i="59"/>
  <c r="E5" i="36" l="1"/>
  <c r="E5" i="63"/>
  <c r="E6" i="63"/>
  <c r="E6" i="36"/>
  <c r="I7" i="59"/>
  <c r="D5" i="63"/>
  <c r="D5" i="36"/>
  <c r="E4" i="36"/>
  <c r="E4" i="63"/>
  <c r="I6" i="59"/>
  <c r="S8" i="36"/>
  <c r="N4" i="36"/>
  <c r="H7" i="58"/>
  <c r="G7" i="58"/>
  <c r="F7" i="58"/>
  <c r="E7" i="58"/>
  <c r="I7" i="58" s="1"/>
  <c r="S8" i="63" s="1"/>
  <c r="A7" i="58"/>
  <c r="H6" i="58"/>
  <c r="G6" i="58"/>
  <c r="F6" i="58"/>
  <c r="E6" i="58"/>
  <c r="A6" i="58"/>
  <c r="H5" i="58"/>
  <c r="G5" i="58"/>
  <c r="F5" i="58"/>
  <c r="E5" i="58"/>
  <c r="A5" i="58"/>
  <c r="H4" i="58"/>
  <c r="G4" i="58"/>
  <c r="F4" i="58"/>
  <c r="E4" i="58"/>
  <c r="A4" i="58"/>
  <c r="S4" i="63"/>
  <c r="E7" i="63" l="1"/>
  <c r="E7" i="36"/>
  <c r="I4" i="58"/>
  <c r="I6" i="58"/>
  <c r="I5" i="58"/>
  <c r="E8" i="63"/>
  <c r="E8" i="36"/>
  <c r="S4" i="36"/>
  <c r="K4" i="36"/>
  <c r="A6" i="36"/>
  <c r="A7" i="36"/>
  <c r="H7" i="57"/>
  <c r="G7" i="57"/>
  <c r="F7" i="57"/>
  <c r="E7" i="57"/>
  <c r="I7" i="57" s="1"/>
  <c r="F8" i="63" s="1"/>
  <c r="A7" i="57"/>
  <c r="A8" i="63" s="1"/>
  <c r="H6" i="57"/>
  <c r="G6" i="57"/>
  <c r="F6" i="57"/>
  <c r="E6" i="57"/>
  <c r="A6" i="57"/>
  <c r="A7" i="63" s="1"/>
  <c r="H5" i="57"/>
  <c r="G5" i="57"/>
  <c r="F5" i="57"/>
  <c r="I5" i="57" s="1"/>
  <c r="E5" i="57"/>
  <c r="A5" i="57"/>
  <c r="A6" i="63" s="1"/>
  <c r="H4" i="57"/>
  <c r="G4" i="57"/>
  <c r="F4" i="57"/>
  <c r="E4" i="57"/>
  <c r="A4" i="57"/>
  <c r="A5" i="63" s="1"/>
  <c r="F4" i="63"/>
  <c r="F6" i="63" l="1"/>
  <c r="F6" i="36"/>
  <c r="I4" i="57"/>
  <c r="S5" i="63"/>
  <c r="S5" i="36"/>
  <c r="F8" i="36"/>
  <c r="I6" i="57"/>
  <c r="S6" i="63"/>
  <c r="S6" i="36"/>
  <c r="F4" i="36"/>
  <c r="S7" i="63"/>
  <c r="S7" i="36"/>
  <c r="A5" i="36"/>
  <c r="A8" i="36"/>
  <c r="H7" i="56"/>
  <c r="G7" i="56"/>
  <c r="F7" i="56"/>
  <c r="E7" i="56"/>
  <c r="I7" i="56" s="1"/>
  <c r="A7" i="56"/>
  <c r="H6" i="56"/>
  <c r="G6" i="56"/>
  <c r="F6" i="56"/>
  <c r="E6" i="56"/>
  <c r="A6" i="56"/>
  <c r="H5" i="56"/>
  <c r="G5" i="56"/>
  <c r="F5" i="56"/>
  <c r="E5" i="56"/>
  <c r="A5" i="56"/>
  <c r="H4" i="56"/>
  <c r="G4" i="56"/>
  <c r="F4" i="56"/>
  <c r="E4" i="56"/>
  <c r="A4" i="56"/>
  <c r="G4" i="63" l="1"/>
  <c r="G4" i="36"/>
  <c r="G8" i="63"/>
  <c r="G8" i="36"/>
  <c r="I4" i="56"/>
  <c r="I5" i="56"/>
  <c r="F5" i="63"/>
  <c r="F5" i="36"/>
  <c r="I6" i="56"/>
  <c r="F7" i="63"/>
  <c r="F7" i="36"/>
  <c r="H7" i="55"/>
  <c r="G7" i="55"/>
  <c r="F7" i="55"/>
  <c r="E7" i="55"/>
  <c r="I7" i="55" s="1"/>
  <c r="A7" i="55"/>
  <c r="H6" i="55"/>
  <c r="G6" i="55"/>
  <c r="F6" i="55"/>
  <c r="E6" i="55"/>
  <c r="A6" i="55"/>
  <c r="H5" i="55"/>
  <c r="G5" i="55"/>
  <c r="F5" i="55"/>
  <c r="E5" i="55"/>
  <c r="A5" i="55"/>
  <c r="H4" i="55"/>
  <c r="G4" i="55"/>
  <c r="F4" i="55"/>
  <c r="E4" i="55"/>
  <c r="A4" i="55"/>
  <c r="I6" i="55" l="1"/>
  <c r="G6" i="63"/>
  <c r="G6" i="36"/>
  <c r="G5" i="63"/>
  <c r="G5" i="36"/>
  <c r="G7" i="63"/>
  <c r="G7" i="36"/>
  <c r="H4" i="63"/>
  <c r="H4" i="36"/>
  <c r="H8" i="63"/>
  <c r="H8" i="36"/>
  <c r="I4" i="55"/>
  <c r="I5" i="55"/>
  <c r="H7" i="54"/>
  <c r="G7" i="54"/>
  <c r="F7" i="54"/>
  <c r="E7" i="54"/>
  <c r="A7" i="54"/>
  <c r="H6" i="54"/>
  <c r="G6" i="54"/>
  <c r="F6" i="54"/>
  <c r="E6" i="54"/>
  <c r="I6" i="54" s="1"/>
  <c r="A6" i="54"/>
  <c r="H5" i="54"/>
  <c r="G5" i="54"/>
  <c r="F5" i="54"/>
  <c r="E5" i="54"/>
  <c r="A5" i="54"/>
  <c r="H4" i="54"/>
  <c r="G4" i="54"/>
  <c r="F4" i="54"/>
  <c r="E4" i="54"/>
  <c r="A4" i="54"/>
  <c r="H6" i="63" l="1"/>
  <c r="H6" i="36"/>
  <c r="H5" i="63"/>
  <c r="H5" i="36"/>
  <c r="I4" i="63"/>
  <c r="I4" i="36"/>
  <c r="I7" i="54"/>
  <c r="I7" i="63"/>
  <c r="I7" i="36"/>
  <c r="I5" i="54"/>
  <c r="I4" i="54"/>
  <c r="H7" i="63"/>
  <c r="H7" i="36"/>
  <c r="H7" i="53"/>
  <c r="G7" i="53"/>
  <c r="F7" i="53"/>
  <c r="E7" i="53"/>
  <c r="A7" i="53"/>
  <c r="H6" i="53"/>
  <c r="G6" i="53"/>
  <c r="F6" i="53"/>
  <c r="E6" i="53"/>
  <c r="I6" i="53" s="1"/>
  <c r="A6" i="53"/>
  <c r="H5" i="53"/>
  <c r="I5" i="53" s="1"/>
  <c r="G5" i="53"/>
  <c r="F5" i="53"/>
  <c r="E5" i="53"/>
  <c r="A5" i="53"/>
  <c r="H4" i="53"/>
  <c r="G4" i="53"/>
  <c r="F4" i="53"/>
  <c r="I4" i="53" s="1"/>
  <c r="E4" i="53"/>
  <c r="A4" i="53"/>
  <c r="I8" i="63" l="1"/>
  <c r="I8" i="36"/>
  <c r="I5" i="63"/>
  <c r="I5" i="36"/>
  <c r="J7" i="63"/>
  <c r="J7" i="36"/>
  <c r="J4" i="63"/>
  <c r="J4" i="36"/>
  <c r="I6" i="63"/>
  <c r="I6" i="36"/>
  <c r="I7" i="53"/>
  <c r="J5" i="63"/>
  <c r="J5" i="36"/>
  <c r="J6" i="63"/>
  <c r="J6" i="36"/>
  <c r="H7" i="52"/>
  <c r="G7" i="52"/>
  <c r="I7" i="52" s="1"/>
  <c r="F7" i="52"/>
  <c r="E7" i="52"/>
  <c r="A7" i="52"/>
  <c r="H6" i="52"/>
  <c r="G6" i="52"/>
  <c r="F6" i="52"/>
  <c r="E6" i="52"/>
  <c r="I6" i="52" s="1"/>
  <c r="A6" i="52"/>
  <c r="H5" i="52"/>
  <c r="G5" i="52"/>
  <c r="F5" i="52"/>
  <c r="E5" i="52"/>
  <c r="I5" i="52" s="1"/>
  <c r="A5" i="52"/>
  <c r="H4" i="52"/>
  <c r="G4" i="52"/>
  <c r="I4" i="52" s="1"/>
  <c r="F4" i="52"/>
  <c r="E4" i="52"/>
  <c r="A4" i="52"/>
  <c r="K5" i="63" l="1"/>
  <c r="K5" i="36"/>
  <c r="K7" i="63"/>
  <c r="K7" i="36"/>
  <c r="K6" i="63"/>
  <c r="K6" i="36"/>
  <c r="J8" i="63"/>
  <c r="J8" i="36"/>
  <c r="K8" i="63"/>
  <c r="K8" i="36"/>
  <c r="H7" i="51"/>
  <c r="G7" i="51"/>
  <c r="F7" i="51"/>
  <c r="E7" i="51"/>
  <c r="A7" i="51"/>
  <c r="H6" i="51"/>
  <c r="G6" i="51"/>
  <c r="F6" i="51"/>
  <c r="E6" i="51"/>
  <c r="I6" i="51" s="1"/>
  <c r="A6" i="51"/>
  <c r="H5" i="51"/>
  <c r="G5" i="51"/>
  <c r="F5" i="51"/>
  <c r="E5" i="51"/>
  <c r="I5" i="51" s="1"/>
  <c r="A5" i="51"/>
  <c r="H4" i="51"/>
  <c r="G4" i="51"/>
  <c r="F4" i="51"/>
  <c r="E4" i="51"/>
  <c r="A4" i="51"/>
  <c r="L6" i="63" l="1"/>
  <c r="L6" i="36"/>
  <c r="I7" i="51"/>
  <c r="I4" i="51"/>
  <c r="L7" i="63"/>
  <c r="L7" i="36"/>
  <c r="L4" i="63"/>
  <c r="L4" i="36"/>
  <c r="H7" i="50"/>
  <c r="G7" i="50"/>
  <c r="F7" i="50"/>
  <c r="E7" i="50"/>
  <c r="I7" i="50" s="1"/>
  <c r="A7" i="50"/>
  <c r="H6" i="50"/>
  <c r="G6" i="50"/>
  <c r="F6" i="50"/>
  <c r="E6" i="50"/>
  <c r="A6" i="50"/>
  <c r="H5" i="50"/>
  <c r="G5" i="50"/>
  <c r="I5" i="50" s="1"/>
  <c r="F5" i="50"/>
  <c r="E5" i="50"/>
  <c r="A5" i="50"/>
  <c r="H4" i="50"/>
  <c r="G4" i="50"/>
  <c r="F4" i="50"/>
  <c r="E4" i="50"/>
  <c r="A4" i="50"/>
  <c r="M6" i="63" l="1"/>
  <c r="M6" i="36"/>
  <c r="L5" i="63"/>
  <c r="L5" i="36"/>
  <c r="M4" i="63"/>
  <c r="M4" i="36"/>
  <c r="M8" i="63"/>
  <c r="M8" i="36"/>
  <c r="L8" i="63"/>
  <c r="L8" i="36"/>
  <c r="I4" i="50"/>
  <c r="I6" i="50"/>
  <c r="H7" i="49"/>
  <c r="G7" i="49"/>
  <c r="F7" i="49"/>
  <c r="E7" i="49"/>
  <c r="I7" i="49" s="1"/>
  <c r="A7" i="49"/>
  <c r="H6" i="49"/>
  <c r="G6" i="49"/>
  <c r="F6" i="49"/>
  <c r="E6" i="49"/>
  <c r="I6" i="49" s="1"/>
  <c r="A6" i="49"/>
  <c r="H5" i="49"/>
  <c r="G5" i="49"/>
  <c r="F5" i="49"/>
  <c r="E5" i="49"/>
  <c r="A5" i="49"/>
  <c r="H4" i="49"/>
  <c r="G4" i="49"/>
  <c r="F4" i="49"/>
  <c r="E4" i="49"/>
  <c r="A4" i="49"/>
  <c r="N8" i="63" l="1"/>
  <c r="N8" i="36"/>
  <c r="I5" i="49"/>
  <c r="I4" i="49"/>
  <c r="N7" i="63"/>
  <c r="N7" i="36"/>
  <c r="M7" i="63"/>
  <c r="M7" i="36"/>
  <c r="M5" i="63"/>
  <c r="M5" i="36"/>
  <c r="H7" i="48"/>
  <c r="G7" i="48"/>
  <c r="F7" i="48"/>
  <c r="E7" i="48"/>
  <c r="A7" i="48"/>
  <c r="H6" i="48"/>
  <c r="G6" i="48"/>
  <c r="F6" i="48"/>
  <c r="E6" i="48"/>
  <c r="A6" i="48"/>
  <c r="I5" i="48"/>
  <c r="H5" i="48"/>
  <c r="G5" i="48"/>
  <c r="F5" i="48"/>
  <c r="E5" i="48"/>
  <c r="A5" i="48"/>
  <c r="H4" i="48"/>
  <c r="G4" i="48"/>
  <c r="F4" i="48"/>
  <c r="E4" i="48"/>
  <c r="A4" i="48"/>
  <c r="O4" i="63" l="1"/>
  <c r="O4" i="36"/>
  <c r="I7" i="48"/>
  <c r="I4" i="48"/>
  <c r="O6" i="63"/>
  <c r="O6" i="36"/>
  <c r="N5" i="63"/>
  <c r="N5" i="36"/>
  <c r="I6" i="48"/>
  <c r="N6" i="63"/>
  <c r="N6" i="36"/>
  <c r="H7" i="47"/>
  <c r="G7" i="47"/>
  <c r="I7" i="47" s="1"/>
  <c r="F7" i="47"/>
  <c r="E7" i="47"/>
  <c r="B8" i="37" s="1"/>
  <c r="A7" i="47"/>
  <c r="H6" i="47"/>
  <c r="G6" i="47"/>
  <c r="F6" i="47"/>
  <c r="E6" i="47"/>
  <c r="A6" i="47"/>
  <c r="H5" i="47"/>
  <c r="G5" i="47"/>
  <c r="F5" i="47"/>
  <c r="E5" i="47"/>
  <c r="A5" i="47"/>
  <c r="H4" i="47"/>
  <c r="G4" i="47"/>
  <c r="I4" i="47" s="1"/>
  <c r="F4" i="47"/>
  <c r="E4" i="47"/>
  <c r="B5" i="37" s="1"/>
  <c r="A4" i="47"/>
  <c r="O5" i="63" l="1"/>
  <c r="O5" i="36"/>
  <c r="P6" i="63"/>
  <c r="P6" i="36"/>
  <c r="P5" i="63"/>
  <c r="P5" i="36"/>
  <c r="P8" i="63"/>
  <c r="P8" i="36"/>
  <c r="I6" i="47"/>
  <c r="B7" i="37"/>
  <c r="O8" i="63"/>
  <c r="O8" i="36"/>
  <c r="P7" i="63"/>
  <c r="P7" i="36"/>
  <c r="P4" i="63"/>
  <c r="B4" i="37"/>
  <c r="P4" i="36"/>
  <c r="I5" i="47"/>
  <c r="B6" i="37"/>
  <c r="O7" i="63"/>
  <c r="O7" i="36"/>
  <c r="H7" i="46"/>
  <c r="G7" i="46"/>
  <c r="F7" i="46"/>
  <c r="E7" i="46"/>
  <c r="A7" i="46"/>
  <c r="H6" i="46"/>
  <c r="G6" i="46"/>
  <c r="F6" i="46"/>
  <c r="I6" i="46" s="1"/>
  <c r="E6" i="46"/>
  <c r="A6" i="46"/>
  <c r="H5" i="46"/>
  <c r="G5" i="46"/>
  <c r="F5" i="46"/>
  <c r="E5" i="46"/>
  <c r="I5" i="46" s="1"/>
  <c r="A5" i="46"/>
  <c r="H4" i="46"/>
  <c r="G4" i="46"/>
  <c r="F4" i="46"/>
  <c r="E4" i="46"/>
  <c r="A4" i="46"/>
  <c r="Q7" i="63" l="1"/>
  <c r="Q7" i="36"/>
  <c r="I4" i="46"/>
  <c r="I7" i="46"/>
  <c r="Q6" i="63"/>
  <c r="Q6" i="36"/>
  <c r="Q4" i="63"/>
  <c r="Q4" i="36"/>
  <c r="H7" i="45"/>
  <c r="G7" i="45"/>
  <c r="F7" i="45"/>
  <c r="E7" i="45"/>
  <c r="A7" i="45"/>
  <c r="H6" i="45"/>
  <c r="G6" i="45"/>
  <c r="F6" i="45"/>
  <c r="E6" i="45"/>
  <c r="A6" i="45"/>
  <c r="H5" i="45"/>
  <c r="G5" i="45"/>
  <c r="F5" i="45"/>
  <c r="E5" i="45"/>
  <c r="A5" i="45"/>
  <c r="H4" i="45"/>
  <c r="I4" i="45" s="1"/>
  <c r="G4" i="45"/>
  <c r="F4" i="45"/>
  <c r="E4" i="45"/>
  <c r="A4" i="45"/>
  <c r="R5" i="63" l="1"/>
  <c r="R5" i="36"/>
  <c r="I5" i="45"/>
  <c r="R4" i="63"/>
  <c r="R4" i="36"/>
  <c r="Q8" i="63"/>
  <c r="Q8" i="36"/>
  <c r="I7" i="45"/>
  <c r="Q5" i="63"/>
  <c r="Q5" i="36"/>
  <c r="I6" i="45"/>
  <c r="C7" i="37"/>
  <c r="U7" i="63" s="1"/>
  <c r="C8" i="37"/>
  <c r="U8" i="63" s="1"/>
  <c r="A7" i="37"/>
  <c r="A8" i="37"/>
  <c r="R8" i="63" l="1"/>
  <c r="T8" i="63" s="1"/>
  <c r="R8" i="36"/>
  <c r="T8" i="36" s="1"/>
  <c r="V8" i="63"/>
  <c r="R7" i="63"/>
  <c r="T7" i="63" s="1"/>
  <c r="V7" i="63" s="1"/>
  <c r="R7" i="36"/>
  <c r="T7" i="36" s="1"/>
  <c r="R6" i="63"/>
  <c r="T6" i="63" s="1"/>
  <c r="R6" i="36"/>
  <c r="T6" i="36" s="1"/>
  <c r="T5" i="36"/>
  <c r="T5" i="63"/>
  <c r="A6" i="37"/>
  <c r="A5" i="37"/>
  <c r="V5" i="63" l="1"/>
  <c r="U5" i="36"/>
  <c r="C6" i="37"/>
  <c r="U6" i="63" s="1"/>
  <c r="V6" i="63" s="1"/>
  <c r="C5" i="37"/>
  <c r="U5" i="63" s="1"/>
  <c r="W6" i="63" l="1"/>
  <c r="W5" i="63"/>
  <c r="W8" i="63"/>
  <c r="W7" i="63"/>
  <c r="D6" i="37"/>
  <c r="D8" i="37"/>
  <c r="D7" i="37"/>
  <c r="U6" i="36"/>
  <c r="U7" i="36"/>
  <c r="U8" i="36"/>
  <c r="D5" i="37"/>
</calcChain>
</file>

<file path=xl/sharedStrings.xml><?xml version="1.0" encoding="utf-8"?>
<sst xmlns="http://schemas.openxmlformats.org/spreadsheetml/2006/main" count="201" uniqueCount="55">
  <si>
    <t>Company/Vendor Name</t>
  </si>
  <si>
    <t>Ranking</t>
  </si>
  <si>
    <r>
      <t>RESPONDENT SUMMARY</t>
    </r>
    <r>
      <rPr>
        <b/>
        <sz val="12"/>
        <color rgb="FFFF0000"/>
        <rFont val="Arial"/>
        <family val="2"/>
      </rPr>
      <t xml:space="preserve"> </t>
    </r>
  </si>
  <si>
    <t>Average  Technical Score</t>
  </si>
  <si>
    <t>Non-Technical Score                      (cost)</t>
  </si>
  <si>
    <t>Total Score</t>
  </si>
  <si>
    <t xml:space="preserve">RESPONDENT SUMMARY </t>
  </si>
  <si>
    <t>Company/Vendor Name:</t>
  </si>
  <si>
    <t>Criteria 1</t>
  </si>
  <si>
    <t>Criteria 2</t>
  </si>
  <si>
    <t>Criteria 3</t>
  </si>
  <si>
    <t>Criteria 4</t>
  </si>
  <si>
    <t>TOTAL</t>
  </si>
  <si>
    <t>RFP730-17113 Cougar Card System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</si>
  <si>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</si>
  <si>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</si>
  <si>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</si>
  <si>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</si>
  <si>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</si>
  <si>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</si>
  <si>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</si>
  <si>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Evaluator 8</t>
  </si>
  <si>
    <t>Evaluator 9</t>
  </si>
  <si>
    <t>Evaluator 10</t>
  </si>
  <si>
    <t>Evaluator 11</t>
  </si>
  <si>
    <t>Evaluator 12</t>
  </si>
  <si>
    <t>Evaluator 13</t>
  </si>
  <si>
    <t>Evaluator 14</t>
  </si>
  <si>
    <t>Evaluator 15</t>
  </si>
  <si>
    <t>Evaluator 16</t>
  </si>
  <si>
    <t>Evaluator 17</t>
  </si>
  <si>
    <t>Evaluator 18</t>
  </si>
  <si>
    <t>Prepared by : Buyer 2 8.22.17</t>
  </si>
  <si>
    <t xml:space="preserve">Checked By: Buyer 3 8/22/17 </t>
  </si>
  <si>
    <t>RESPONDENT EVALUATION MATRIX</t>
  </si>
  <si>
    <t>Evaluator Name:</t>
  </si>
  <si>
    <t xml:space="preserve">Criteria 1 </t>
  </si>
  <si>
    <t xml:space="preserve">Experience and past performance of awarded contractor for providing online, real-time System-Wide campus ID Card Production and /or Privilege Control System(s) for university environments  </t>
  </si>
  <si>
    <t xml:space="preserve">Quality and reliability of offered features – flexibility, function, type, size and expandability of ID Card Production and/or Privilege Control System </t>
  </si>
  <si>
    <t xml:space="preserve">Ability to interface with PeopleSoft and other institutional applications 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</si>
  <si>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</si>
  <si>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</si>
  <si>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</si>
  <si>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</si>
  <si>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</si>
  <si>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</si>
  <si>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</si>
  <si>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</si>
  <si>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</si>
  <si>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</si>
  <si>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</si>
  <si>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</si>
  <si>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</si>
  <si>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</si>
  <si>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r>
      <rPr>
        <b/>
        <sz val="10"/>
        <rFont val="Calibri"/>
        <family val="2"/>
        <scheme val="minor"/>
      </rPr>
      <t xml:space="preserve">Cost for services associated with implementation of ID Card Production and Privilege Control System      </t>
    </r>
    <r>
      <rPr>
        <b/>
        <sz val="10"/>
        <color rgb="FFFF0000"/>
        <rFont val="Calibri"/>
        <family val="2"/>
        <scheme val="minor"/>
      </rPr>
      <t xml:space="preserve">
**Do not evaluate cost.  Evaluator 15 will evaluate cost**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</si>
</sst>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14">
    <xf numFmtId="0" fontId="0" fillId="0" borderId="0"/>
    <xf numFmtId="44" fontId="24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4" fillId="4" borderId="7" applyNumberFormat="0" applyFont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2" borderId="0" applyNumberFormat="0" applyBorder="0" applyAlignment="0" applyProtection="0"/>
    <xf numFmtId="0" fontId="28" fillId="6" borderId="0" applyNumberFormat="0" applyBorder="0" applyAlignment="0" applyProtection="0"/>
    <xf numFmtId="0" fontId="29" fillId="23" borderId="8" applyNumberForma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10" borderId="8" applyNumberFormat="0" applyAlignment="0" applyProtection="0"/>
    <xf numFmtId="0" fontId="37" fillId="0" borderId="13" applyNumberFormat="0" applyFill="0" applyAlignment="0" applyProtection="0"/>
    <xf numFmtId="0" fontId="38" fillId="25" borderId="0" applyNumberFormat="0" applyBorder="0" applyAlignment="0" applyProtection="0"/>
    <xf numFmtId="0" fontId="25" fillId="4" borderId="7" applyNumberFormat="0" applyFont="0" applyAlignment="0" applyProtection="0"/>
    <xf numFmtId="0" fontId="39" fillId="23" borderId="14" applyNumberFormat="0" applyAlignment="0" applyProtection="0"/>
    <xf numFmtId="0" fontId="40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20" fillId="0" borderId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2" borderId="0" applyNumberFormat="0" applyBorder="0" applyAlignment="0" applyProtection="0"/>
    <xf numFmtId="0" fontId="28" fillId="6" borderId="0" applyNumberFormat="0" applyBorder="0" applyAlignment="0" applyProtection="0"/>
    <xf numFmtId="0" fontId="29" fillId="23" borderId="8" applyNumberForma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10" borderId="8" applyNumberFormat="0" applyAlignment="0" applyProtection="0"/>
    <xf numFmtId="0" fontId="37" fillId="0" borderId="13" applyNumberFormat="0" applyFill="0" applyAlignment="0" applyProtection="0"/>
    <xf numFmtId="0" fontId="38" fillId="25" borderId="0" applyNumberFormat="0" applyBorder="0" applyAlignment="0" applyProtection="0"/>
    <xf numFmtId="0" fontId="39" fillId="23" borderId="14" applyNumberFormat="0" applyAlignment="0" applyProtection="0"/>
    <xf numFmtId="0" fontId="40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24" fillId="0" borderId="0"/>
    <xf numFmtId="0" fontId="24" fillId="4" borderId="7" applyNumberFormat="0" applyFont="0" applyAlignment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5">
    <xf numFmtId="0" fontId="0" fillId="0" borderId="0" xfId="0"/>
    <xf numFmtId="0" fontId="23" fillId="0" borderId="0" xfId="0" applyFont="1"/>
    <xf numFmtId="0" fontId="23" fillId="0" borderId="0" xfId="0" applyFont="1" applyBorder="1"/>
    <xf numFmtId="0" fontId="22" fillId="0" borderId="1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textRotation="90" wrapText="1"/>
    </xf>
    <xf numFmtId="0" fontId="22" fillId="0" borderId="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4" xfId="0" applyFont="1" applyFill="1" applyBorder="1" applyAlignment="1">
      <alignment horizontal="center"/>
    </xf>
    <xf numFmtId="4" fontId="23" fillId="0" borderId="5" xfId="0" applyNumberFormat="1" applyFont="1" applyBorder="1"/>
    <xf numFmtId="0" fontId="23" fillId="3" borderId="6" xfId="0" applyFont="1" applyFill="1" applyBorder="1" applyAlignment="1">
      <alignment horizontal="center"/>
    </xf>
    <xf numFmtId="4" fontId="23" fillId="0" borderId="16" xfId="0" applyNumberFormat="1" applyFont="1" applyBorder="1"/>
    <xf numFmtId="0" fontId="22" fillId="3" borderId="18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3" fillId="0" borderId="0" xfId="0" applyFont="1" applyFill="1"/>
    <xf numFmtId="0" fontId="22" fillId="0" borderId="0" xfId="0" applyFont="1" applyBorder="1" applyAlignment="1"/>
    <xf numFmtId="0" fontId="0" fillId="0" borderId="0" xfId="0" applyBorder="1"/>
    <xf numFmtId="0" fontId="46" fillId="0" borderId="0" xfId="0" applyFont="1"/>
    <xf numFmtId="0" fontId="46" fillId="3" borderId="0" xfId="0" applyFont="1" applyFill="1"/>
    <xf numFmtId="0" fontId="45" fillId="0" borderId="20" xfId="111" applyFont="1" applyBorder="1" applyAlignment="1">
      <alignment horizontal="center"/>
    </xf>
    <xf numFmtId="0" fontId="44" fillId="3" borderId="20" xfId="111" applyFont="1" applyFill="1" applyBorder="1" applyAlignment="1">
      <alignment horizontal="center"/>
    </xf>
    <xf numFmtId="0" fontId="22" fillId="0" borderId="0" xfId="2" applyFont="1" applyBorder="1" applyAlignment="1"/>
    <xf numFmtId="0" fontId="24" fillId="0" borderId="0" xfId="2"/>
    <xf numFmtId="0" fontId="24" fillId="0" borderId="0" xfId="2" applyBorder="1"/>
    <xf numFmtId="0" fontId="45" fillId="0" borderId="20" xfId="112" applyFont="1" applyBorder="1" applyAlignment="1">
      <alignment horizontal="center"/>
    </xf>
    <xf numFmtId="0" fontId="44" fillId="3" borderId="20" xfId="112" applyFont="1" applyFill="1" applyBorder="1" applyAlignment="1">
      <alignment horizontal="center"/>
    </xf>
    <xf numFmtId="0" fontId="46" fillId="0" borderId="0" xfId="2" applyFont="1"/>
    <xf numFmtId="0" fontId="46" fillId="3" borderId="0" xfId="2" applyFont="1" applyFill="1"/>
    <xf numFmtId="0" fontId="22" fillId="26" borderId="2" xfId="0" applyFont="1" applyFill="1" applyBorder="1" applyAlignment="1">
      <alignment horizontal="center" vertical="center" textRotation="90" wrapText="1"/>
    </xf>
    <xf numFmtId="0" fontId="47" fillId="0" borderId="0" xfId="0" applyFont="1"/>
    <xf numFmtId="0" fontId="45" fillId="0" borderId="0" xfId="2" applyFont="1" applyAlignment="1">
      <alignment horizontal="center"/>
    </xf>
    <xf numFmtId="0" fontId="22" fillId="2" borderId="0" xfId="2" applyFont="1" applyFill="1" applyBorder="1" applyAlignment="1">
      <alignment horizontal="center" vertical="center" wrapText="1"/>
    </xf>
    <xf numFmtId="0" fontId="44" fillId="0" borderId="20" xfId="112" applyFont="1" applyBorder="1" applyAlignment="1">
      <alignment horizontal="center"/>
    </xf>
    <xf numFmtId="0" fontId="45" fillId="0" borderId="0" xfId="0" applyFont="1" applyAlignment="1">
      <alignment horizontal="center"/>
    </xf>
    <xf numFmtId="0" fontId="22" fillId="2" borderId="0" xfId="0" applyFont="1" applyFill="1" applyBorder="1" applyAlignment="1">
      <alignment horizontal="center" vertical="center" wrapText="1"/>
    </xf>
    <xf numFmtId="0" fontId="44" fillId="0" borderId="20" xfId="11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2" fillId="0" borderId="0" xfId="0" applyFont="1" applyAlignment="1"/>
    <xf numFmtId="0" fontId="48" fillId="0" borderId="0" xfId="0" applyFont="1"/>
    <xf numFmtId="0" fontId="48" fillId="27" borderId="0" xfId="0" applyFont="1" applyFill="1" applyBorder="1" applyAlignment="1">
      <alignment horizontal="center"/>
    </xf>
    <xf numFmtId="0" fontId="49" fillId="0" borderId="0" xfId="113" applyFont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50" fillId="0" borderId="0" xfId="113" applyFont="1"/>
    <xf numFmtId="0" fontId="51" fillId="0" borderId="22" xfId="113" applyFont="1" applyFill="1" applyBorder="1" applyAlignment="1">
      <alignment horizontal="left" vertical="center" wrapText="1"/>
    </xf>
    <xf numFmtId="0" fontId="51" fillId="0" borderId="23" xfId="113" applyFont="1" applyFill="1" applyBorder="1" applyAlignment="1">
      <alignment horizontal="left" vertical="center" wrapText="1"/>
    </xf>
    <xf numFmtId="0" fontId="51" fillId="0" borderId="18" xfId="113" applyFont="1" applyFill="1" applyBorder="1" applyAlignment="1">
      <alignment horizontal="left" vertical="center" wrapText="1"/>
    </xf>
    <xf numFmtId="0" fontId="45" fillId="0" borderId="22" xfId="113" applyFont="1" applyFill="1" applyBorder="1" applyAlignment="1">
      <alignment horizontal="left" vertical="center" wrapText="1"/>
    </xf>
    <xf numFmtId="0" fontId="45" fillId="0" borderId="23" xfId="113" applyFont="1" applyFill="1" applyBorder="1" applyAlignment="1">
      <alignment horizontal="left" vertical="center" wrapText="1"/>
    </xf>
    <xf numFmtId="0" fontId="45" fillId="0" borderId="18" xfId="113" applyFont="1" applyFill="1" applyBorder="1" applyAlignment="1">
      <alignment horizontal="left" vertical="center" wrapText="1"/>
    </xf>
    <xf numFmtId="0" fontId="44" fillId="3" borderId="24" xfId="113" applyFont="1" applyFill="1" applyBorder="1" applyAlignment="1">
      <alignment horizontal="center" vertical="center"/>
    </xf>
    <xf numFmtId="0" fontId="44" fillId="0" borderId="0" xfId="113" applyFont="1" applyAlignment="1">
      <alignment horizontal="center"/>
    </xf>
    <xf numFmtId="0" fontId="45" fillId="28" borderId="25" xfId="113" applyFont="1" applyFill="1" applyBorder="1" applyAlignment="1">
      <alignment horizontal="center"/>
    </xf>
    <xf numFmtId="0" fontId="45" fillId="0" borderId="26" xfId="113" applyFont="1" applyFill="1" applyBorder="1" applyAlignment="1">
      <alignment horizontal="center"/>
    </xf>
    <xf numFmtId="0" fontId="45" fillId="29" borderId="27" xfId="113" applyFont="1" applyFill="1" applyBorder="1" applyAlignment="1">
      <alignment horizontal="center"/>
    </xf>
    <xf numFmtId="0" fontId="44" fillId="28" borderId="25" xfId="113" applyFont="1" applyFill="1" applyBorder="1" applyAlignment="1">
      <alignment horizontal="center"/>
    </xf>
    <xf numFmtId="0" fontId="44" fillId="0" borderId="26" xfId="113" applyFont="1" applyFill="1" applyBorder="1" applyAlignment="1">
      <alignment horizontal="center"/>
    </xf>
    <xf numFmtId="0" fontId="44" fillId="29" borderId="27" xfId="113" applyFont="1" applyFill="1" applyBorder="1" applyAlignment="1">
      <alignment horizontal="center"/>
    </xf>
    <xf numFmtId="0" fontId="50" fillId="0" borderId="28" xfId="113" applyFont="1" applyBorder="1" applyAlignment="1">
      <alignment horizontal="center"/>
    </xf>
    <xf numFmtId="0" fontId="24" fillId="0" borderId="29" xfId="88" applyFont="1" applyFill="1" applyBorder="1" applyAlignment="1">
      <alignment horizontal="center"/>
    </xf>
    <xf numFmtId="0" fontId="46" fillId="28" borderId="30" xfId="113" applyFont="1" applyFill="1" applyBorder="1" applyAlignment="1">
      <alignment horizontal="center"/>
    </xf>
    <xf numFmtId="0" fontId="46" fillId="0" borderId="31" xfId="113" applyFont="1" applyFill="1" applyBorder="1" applyAlignment="1">
      <alignment horizontal="center"/>
    </xf>
    <xf numFmtId="0" fontId="46" fillId="29" borderId="6" xfId="113" applyFont="1" applyFill="1" applyBorder="1" applyAlignment="1">
      <alignment horizontal="center"/>
    </xf>
    <xf numFmtId="0" fontId="50" fillId="28" borderId="30" xfId="113" applyFont="1" applyFill="1" applyBorder="1" applyAlignment="1">
      <alignment horizontal="center"/>
    </xf>
    <xf numFmtId="0" fontId="50" fillId="0" borderId="31" xfId="113" applyFont="1" applyFill="1" applyBorder="1" applyAlignment="1">
      <alignment horizontal="center"/>
    </xf>
    <xf numFmtId="0" fontId="50" fillId="29" borderId="6" xfId="113" applyFont="1" applyFill="1" applyBorder="1" applyAlignment="1">
      <alignment horizontal="center"/>
    </xf>
    <xf numFmtId="0" fontId="50" fillId="3" borderId="28" xfId="113" applyFont="1" applyFill="1" applyBorder="1" applyAlignment="1">
      <alignment horizontal="center"/>
    </xf>
    <xf numFmtId="0" fontId="24" fillId="0" borderId="0" xfId="88" applyFont="1" applyFill="1" applyBorder="1" applyAlignment="1">
      <alignment horizontal="center"/>
    </xf>
    <xf numFmtId="0" fontId="46" fillId="0" borderId="0" xfId="113" applyFont="1" applyFill="1" applyBorder="1" applyAlignment="1">
      <alignment horizontal="center"/>
    </xf>
    <xf numFmtId="0" fontId="50" fillId="0" borderId="0" xfId="113" applyFont="1" applyFill="1" applyBorder="1" applyAlignment="1">
      <alignment horizontal="center"/>
    </xf>
    <xf numFmtId="0" fontId="24" fillId="0" borderId="0" xfId="0" applyFont="1"/>
    <xf numFmtId="0" fontId="52" fillId="0" borderId="0" xfId="0" applyFont="1" applyAlignment="1">
      <alignment horizontal="center" vertical="top" wrapText="1"/>
    </xf>
    <xf numFmtId="0" fontId="52" fillId="0" borderId="0" xfId="0" applyFont="1" applyAlignment="1">
      <alignment horizontal="center" vertical="top" wrapText="1"/>
    </xf>
    <xf numFmtId="0" fontId="52" fillId="0" borderId="32" xfId="0" applyFont="1" applyBorder="1"/>
    <xf numFmtId="0" fontId="52" fillId="0" borderId="33" xfId="0" applyFont="1" applyBorder="1"/>
    <xf numFmtId="0" fontId="52" fillId="0" borderId="34" xfId="0" applyFont="1" applyBorder="1"/>
    <xf numFmtId="0" fontId="52" fillId="0" borderId="35" xfId="0" applyFont="1" applyBorder="1" applyAlignment="1">
      <alignment horizontal="center" vertical="top" wrapText="1"/>
    </xf>
    <xf numFmtId="0" fontId="52" fillId="0" borderId="0" xfId="0" applyFont="1" applyBorder="1" applyAlignment="1">
      <alignment horizontal="center" vertical="top" wrapText="1"/>
    </xf>
    <xf numFmtId="0" fontId="52" fillId="2" borderId="36" xfId="0" applyFont="1" applyFill="1" applyBorder="1" applyAlignment="1">
      <alignment horizontal="center"/>
    </xf>
    <xf numFmtId="0" fontId="52" fillId="2" borderId="37" xfId="0" applyFont="1" applyFill="1" applyBorder="1" applyAlignment="1">
      <alignment horizontal="center"/>
    </xf>
    <xf numFmtId="0" fontId="52" fillId="2" borderId="38" xfId="0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/>
    </xf>
    <xf numFmtId="0" fontId="24" fillId="0" borderId="39" xfId="0" applyFont="1" applyBorder="1" applyAlignment="1">
      <alignment horizontal="left" vertical="center" wrapText="1"/>
    </xf>
    <xf numFmtId="0" fontId="24" fillId="0" borderId="40" xfId="0" applyFont="1" applyBorder="1" applyAlignment="1">
      <alignment horizontal="left" vertical="center" wrapText="1"/>
    </xf>
    <xf numFmtId="0" fontId="24" fillId="0" borderId="41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39" xfId="0" applyFont="1" applyBorder="1" applyAlignment="1">
      <alignment horizontal="left"/>
    </xf>
    <xf numFmtId="0" fontId="24" fillId="0" borderId="40" xfId="0" applyFont="1" applyBorder="1" applyAlignment="1">
      <alignment horizontal="left"/>
    </xf>
    <xf numFmtId="0" fontId="24" fillId="0" borderId="41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4" fillId="0" borderId="42" xfId="0" applyFont="1" applyBorder="1" applyAlignment="1">
      <alignment horizontal="left"/>
    </xf>
    <xf numFmtId="0" fontId="24" fillId="0" borderId="43" xfId="0" applyFont="1" applyBorder="1" applyAlignment="1">
      <alignment horizontal="left"/>
    </xf>
    <xf numFmtId="0" fontId="24" fillId="0" borderId="44" xfId="0" applyFont="1" applyBorder="1" applyAlignment="1">
      <alignment horizontal="left"/>
    </xf>
  </cellXfs>
  <cellStyles count="114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5"/>
    <cellStyle name="Normal 4 14" xfId="106"/>
    <cellStyle name="Normal 4 15" xfId="107"/>
    <cellStyle name="Normal 4 16" xfId="108"/>
    <cellStyle name="Normal 4 17" xfId="109"/>
    <cellStyle name="Normal 4 18" xfId="110"/>
    <cellStyle name="Normal 4 19" xfId="111"/>
    <cellStyle name="Normal 4 2" xfId="47"/>
    <cellStyle name="Normal 4 20" xfId="112"/>
    <cellStyle name="Normal 4 21" xfId="113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01"/>
    <cellStyle name="Normal 7" xfId="102"/>
    <cellStyle name="Note 2" xfId="5"/>
    <cellStyle name="Note 3" xfId="89"/>
    <cellStyle name="Note 4" xfId="42"/>
    <cellStyle name="Output 2" xfId="84"/>
    <cellStyle name="Output 3" xfId="43"/>
    <cellStyle name="Percent 2" xfId="103"/>
    <cellStyle name="Percent 3" xfId="104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externalLink" Target="externalLinks/externalLink17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18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7113%20Cougar%20Card%20System_Jonason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7113%20Cougar%20Card%20System_UHD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7113%20Cougar%20Card%20System_Carpenter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7113%20Cougar%20Card%20System_Hart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7113%20Cougar%20Card%20System_Tuong%20Ho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7113%20Cougar%20Card%20System_Mazha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7113%20Cougar%20Card%20System_Davi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7113%20Cougar%20Card%20System_Valdez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7113%20Cougar%20Card%20System_Messa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Evaluation%20Matrix%20RFP730-17113%20Cougar%20Card%20System_Harr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RCHASING\Tenner's%20Bids\FY17%20Solicitations\RFP730-17113%20Cougar%20Card%20System\Evaluations\Evaluation%20Matrix%20RFP730-17113%20Cougar%20Card%20Syste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7113%20Cougar%20Card%20System_Grego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xwell.Evaluation%20Matrix%20RFP730-17113%20Cougar%20Card%20Syste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7113%20Cougar%20Card%20System%20(Chamal%20Reyes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7113%20Cougar%20Card%20System_R.Ashle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7113%20Cougar%20Card%20System_T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YC_Evaluation%20Matrix%20RFP730-17113%20Cougar%20Card%20Syste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7113%20Cougar%20Card%20System_May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Tim%20Michalski's%20Evaluation%20Matrix%20RFP730-17113%20Cougar%20Card%20Syst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Badgepass/IdentiSys Inc.</v>
          </cell>
        </row>
        <row r="5">
          <cell r="A5" t="str">
            <v>Blackboard Transact</v>
          </cell>
        </row>
        <row r="6">
          <cell r="A6" t="str">
            <v>CBORD Group, Inc.</v>
          </cell>
        </row>
        <row r="7">
          <cell r="A7" t="str">
            <v>TouchNet</v>
          </cell>
        </row>
      </sheetData>
      <sheetData sheetId="2">
        <row r="3">
          <cell r="C3" t="str">
            <v>Dr. Gregory Jonason</v>
          </cell>
        </row>
        <row r="8">
          <cell r="E8">
            <v>0</v>
          </cell>
          <cell r="H8">
            <v>15</v>
          </cell>
          <cell r="K8">
            <v>15</v>
          </cell>
          <cell r="N8">
            <v>12</v>
          </cell>
        </row>
        <row r="9">
          <cell r="E9">
            <v>0</v>
          </cell>
          <cell r="H9">
            <v>20</v>
          </cell>
          <cell r="K9">
            <v>15</v>
          </cell>
          <cell r="N9">
            <v>24</v>
          </cell>
        </row>
        <row r="10">
          <cell r="E10">
            <v>0</v>
          </cell>
          <cell r="H10">
            <v>25</v>
          </cell>
          <cell r="K10">
            <v>25</v>
          </cell>
          <cell r="N10">
            <v>24</v>
          </cell>
        </row>
        <row r="11">
          <cell r="E11">
            <v>0</v>
          </cell>
          <cell r="H11">
            <v>20</v>
          </cell>
          <cell r="K11">
            <v>20</v>
          </cell>
          <cell r="N11">
            <v>18</v>
          </cell>
        </row>
      </sheetData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Badgepass/IdentiSys Inc.</v>
          </cell>
        </row>
        <row r="5">
          <cell r="A5" t="str">
            <v>Blackboard Transact</v>
          </cell>
        </row>
        <row r="6">
          <cell r="A6" t="str">
            <v>CBORD Group, Inc.</v>
          </cell>
        </row>
        <row r="7">
          <cell r="A7" t="str">
            <v>TouchNet</v>
          </cell>
        </row>
      </sheetData>
      <sheetData sheetId="2">
        <row r="8">
          <cell r="E8">
            <v>0</v>
          </cell>
          <cell r="H8">
            <v>20</v>
          </cell>
          <cell r="K8">
            <v>20</v>
          </cell>
          <cell r="N8">
            <v>25.200000000000003</v>
          </cell>
        </row>
        <row r="9">
          <cell r="E9">
            <v>0</v>
          </cell>
          <cell r="H9">
            <v>25</v>
          </cell>
          <cell r="K9">
            <v>22.5</v>
          </cell>
          <cell r="N9">
            <v>27</v>
          </cell>
        </row>
        <row r="10">
          <cell r="E10">
            <v>0</v>
          </cell>
          <cell r="H10">
            <v>25</v>
          </cell>
          <cell r="K10">
            <v>24</v>
          </cell>
          <cell r="N10">
            <v>27</v>
          </cell>
        </row>
        <row r="11">
          <cell r="E11">
            <v>0</v>
          </cell>
          <cell r="H11">
            <v>20</v>
          </cell>
          <cell r="K11">
            <v>22</v>
          </cell>
          <cell r="N11">
            <v>27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Badgepass/IdentiSys Inc.</v>
          </cell>
        </row>
        <row r="5">
          <cell r="A5" t="str">
            <v>Blackboard Transact</v>
          </cell>
        </row>
        <row r="6">
          <cell r="A6" t="str">
            <v>CBORD Group, Inc.</v>
          </cell>
        </row>
        <row r="7">
          <cell r="A7" t="str">
            <v>TouchNet</v>
          </cell>
        </row>
      </sheetData>
      <sheetData sheetId="2">
        <row r="3">
          <cell r="C3" t="str">
            <v>Debbie Carpenter</v>
          </cell>
        </row>
        <row r="8">
          <cell r="E8">
            <v>0</v>
          </cell>
          <cell r="H8">
            <v>12.5</v>
          </cell>
          <cell r="K8">
            <v>12</v>
          </cell>
          <cell r="N8">
            <v>8.3999999999999986</v>
          </cell>
        </row>
        <row r="9">
          <cell r="E9">
            <v>0</v>
          </cell>
          <cell r="H9">
            <v>17.5</v>
          </cell>
          <cell r="K9">
            <v>18.5</v>
          </cell>
          <cell r="N9">
            <v>21</v>
          </cell>
        </row>
        <row r="10">
          <cell r="E10">
            <v>0</v>
          </cell>
          <cell r="H10">
            <v>22.5</v>
          </cell>
          <cell r="K10">
            <v>22.5</v>
          </cell>
          <cell r="N10">
            <v>28.799999999999997</v>
          </cell>
        </row>
        <row r="11">
          <cell r="E11">
            <v>0</v>
          </cell>
          <cell r="H11">
            <v>22.5</v>
          </cell>
          <cell r="K11">
            <v>20</v>
          </cell>
          <cell r="N11">
            <v>27</v>
          </cell>
        </row>
      </sheetData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Badgepass/IdentiSys Inc.</v>
          </cell>
        </row>
        <row r="5">
          <cell r="A5" t="str">
            <v>Blackboard Transact</v>
          </cell>
        </row>
        <row r="6">
          <cell r="A6" t="str">
            <v>CBORD Group, Inc.</v>
          </cell>
        </row>
        <row r="7">
          <cell r="A7" t="str">
            <v>TouchNet</v>
          </cell>
        </row>
      </sheetData>
      <sheetData sheetId="2">
        <row r="3">
          <cell r="C3" t="str">
            <v>Neil Hart</v>
          </cell>
        </row>
        <row r="8">
          <cell r="E8">
            <v>0</v>
          </cell>
          <cell r="H8">
            <v>17.5</v>
          </cell>
          <cell r="K8">
            <v>15</v>
          </cell>
          <cell r="N8">
            <v>18</v>
          </cell>
        </row>
        <row r="9">
          <cell r="E9">
            <v>0</v>
          </cell>
          <cell r="H9">
            <v>17.5</v>
          </cell>
          <cell r="K9">
            <v>15</v>
          </cell>
          <cell r="N9">
            <v>24</v>
          </cell>
        </row>
        <row r="10">
          <cell r="E10">
            <v>0</v>
          </cell>
          <cell r="H10">
            <v>17.5</v>
          </cell>
          <cell r="K10">
            <v>15</v>
          </cell>
          <cell r="N10">
            <v>24</v>
          </cell>
        </row>
        <row r="11">
          <cell r="E11">
            <v>0</v>
          </cell>
          <cell r="H11">
            <v>17.5</v>
          </cell>
          <cell r="K11">
            <v>17.5</v>
          </cell>
          <cell r="N11">
            <v>24</v>
          </cell>
        </row>
      </sheetData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Badgepass/IdentiSys Inc.</v>
          </cell>
        </row>
        <row r="5">
          <cell r="A5" t="str">
            <v>Blackboard Transact</v>
          </cell>
        </row>
        <row r="6">
          <cell r="A6" t="str">
            <v>CBORD Group, Inc.</v>
          </cell>
        </row>
        <row r="7">
          <cell r="A7" t="str">
            <v>TouchNet</v>
          </cell>
        </row>
      </sheetData>
      <sheetData sheetId="2">
        <row r="3">
          <cell r="C3" t="str">
            <v>Tuong Ho</v>
          </cell>
        </row>
        <row r="8">
          <cell r="E8">
            <v>0</v>
          </cell>
          <cell r="H8">
            <v>12.5</v>
          </cell>
          <cell r="K8">
            <v>12</v>
          </cell>
          <cell r="N8">
            <v>18</v>
          </cell>
        </row>
        <row r="9">
          <cell r="E9">
            <v>0</v>
          </cell>
          <cell r="H9">
            <v>17.5</v>
          </cell>
          <cell r="K9">
            <v>18</v>
          </cell>
          <cell r="N9">
            <v>19.200000000000003</v>
          </cell>
        </row>
        <row r="10">
          <cell r="E10">
            <v>0</v>
          </cell>
          <cell r="H10">
            <v>17.5</v>
          </cell>
          <cell r="K10">
            <v>19</v>
          </cell>
          <cell r="N10">
            <v>18</v>
          </cell>
        </row>
        <row r="11">
          <cell r="E11">
            <v>0</v>
          </cell>
          <cell r="H11">
            <v>17</v>
          </cell>
          <cell r="K11">
            <v>17</v>
          </cell>
          <cell r="N11">
            <v>18</v>
          </cell>
        </row>
      </sheetData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Badgepass/IdentiSys Inc.</v>
          </cell>
        </row>
        <row r="5">
          <cell r="A5" t="str">
            <v>Blackboard Transact</v>
          </cell>
        </row>
        <row r="6">
          <cell r="A6" t="str">
            <v>CBORD Group, Inc.</v>
          </cell>
        </row>
        <row r="7">
          <cell r="A7" t="str">
            <v>TouchNet</v>
          </cell>
        </row>
      </sheetData>
      <sheetData sheetId="2">
        <row r="3">
          <cell r="C3" t="str">
            <v>Haseen Mazhar</v>
          </cell>
        </row>
        <row r="8">
          <cell r="E8">
            <v>0</v>
          </cell>
          <cell r="H8">
            <v>16</v>
          </cell>
          <cell r="K8">
            <v>15</v>
          </cell>
          <cell r="N8">
            <v>21</v>
          </cell>
        </row>
        <row r="9">
          <cell r="E9">
            <v>0</v>
          </cell>
          <cell r="H9">
            <v>20</v>
          </cell>
          <cell r="K9">
            <v>17.5</v>
          </cell>
          <cell r="N9">
            <v>21</v>
          </cell>
        </row>
        <row r="10">
          <cell r="E10">
            <v>0</v>
          </cell>
          <cell r="H10">
            <v>17.5</v>
          </cell>
          <cell r="K10">
            <v>16.5</v>
          </cell>
          <cell r="N10">
            <v>21</v>
          </cell>
        </row>
        <row r="11">
          <cell r="E11">
            <v>0</v>
          </cell>
          <cell r="H11">
            <v>15</v>
          </cell>
          <cell r="K11">
            <v>17.5</v>
          </cell>
          <cell r="N11">
            <v>21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Badgepass/IdentiSys Inc.</v>
          </cell>
        </row>
        <row r="5">
          <cell r="A5" t="str">
            <v>Blackboard Transact</v>
          </cell>
        </row>
        <row r="6">
          <cell r="A6" t="str">
            <v>CBORD Group, Inc.</v>
          </cell>
        </row>
        <row r="7">
          <cell r="A7" t="str">
            <v>TouchNet</v>
          </cell>
        </row>
      </sheetData>
      <sheetData sheetId="2">
        <row r="3">
          <cell r="C3" t="str">
            <v>Deborah A. Davis</v>
          </cell>
        </row>
        <row r="8">
          <cell r="E8">
            <v>8</v>
          </cell>
          <cell r="H8">
            <v>10</v>
          </cell>
          <cell r="K8">
            <v>10</v>
          </cell>
          <cell r="N8">
            <v>16.799999999999997</v>
          </cell>
        </row>
        <row r="9">
          <cell r="E9">
            <v>10</v>
          </cell>
          <cell r="H9">
            <v>12.5</v>
          </cell>
          <cell r="K9">
            <v>10</v>
          </cell>
          <cell r="N9">
            <v>20.399999999999999</v>
          </cell>
        </row>
        <row r="10">
          <cell r="E10">
            <v>12</v>
          </cell>
          <cell r="H10">
            <v>22.5</v>
          </cell>
          <cell r="K10">
            <v>22.5</v>
          </cell>
          <cell r="N10">
            <v>27</v>
          </cell>
        </row>
        <row r="11">
          <cell r="E11">
            <v>16</v>
          </cell>
          <cell r="H11">
            <v>22</v>
          </cell>
          <cell r="K11">
            <v>24</v>
          </cell>
          <cell r="N11">
            <v>27</v>
          </cell>
        </row>
      </sheetData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Badgepass/IdentiSys Inc.</v>
          </cell>
        </row>
        <row r="5">
          <cell r="A5" t="str">
            <v>Blackboard Transact</v>
          </cell>
        </row>
        <row r="6">
          <cell r="A6" t="str">
            <v>CBORD Group, Inc.</v>
          </cell>
        </row>
        <row r="7">
          <cell r="A7" t="str">
            <v>TouchNet</v>
          </cell>
        </row>
      </sheetData>
      <sheetData sheetId="2">
        <row r="3">
          <cell r="C3" t="str">
            <v>Esmeralda Valdez</v>
          </cell>
        </row>
        <row r="8">
          <cell r="E8">
            <v>0</v>
          </cell>
          <cell r="H8">
            <v>17.5</v>
          </cell>
          <cell r="K8">
            <v>17.5</v>
          </cell>
          <cell r="N8">
            <v>18</v>
          </cell>
        </row>
        <row r="9">
          <cell r="E9">
            <v>0</v>
          </cell>
          <cell r="H9">
            <v>20</v>
          </cell>
          <cell r="K9">
            <v>20</v>
          </cell>
          <cell r="N9">
            <v>24</v>
          </cell>
        </row>
        <row r="10">
          <cell r="E10">
            <v>0</v>
          </cell>
          <cell r="H10">
            <v>25</v>
          </cell>
          <cell r="K10">
            <v>20</v>
          </cell>
          <cell r="N10">
            <v>30</v>
          </cell>
        </row>
        <row r="11">
          <cell r="E11">
            <v>0</v>
          </cell>
          <cell r="H11">
            <v>25</v>
          </cell>
          <cell r="K11">
            <v>25</v>
          </cell>
          <cell r="N11">
            <v>30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Badgepass/IdentiSys Inc.</v>
          </cell>
        </row>
        <row r="5">
          <cell r="A5" t="str">
            <v>Blackboard Transact</v>
          </cell>
        </row>
        <row r="6">
          <cell r="A6" t="str">
            <v>CBORD Group, Inc.</v>
          </cell>
        </row>
        <row r="7">
          <cell r="A7" t="str">
            <v>TouchNet</v>
          </cell>
        </row>
      </sheetData>
      <sheetData sheetId="2">
        <row r="3">
          <cell r="C3" t="str">
            <v>Emily Messa</v>
          </cell>
        </row>
        <row r="8">
          <cell r="E8">
            <v>0</v>
          </cell>
          <cell r="H8">
            <v>17.5</v>
          </cell>
          <cell r="K8">
            <v>22</v>
          </cell>
          <cell r="N8">
            <v>21</v>
          </cell>
        </row>
        <row r="9">
          <cell r="E9">
            <v>0</v>
          </cell>
          <cell r="H9">
            <v>22.5</v>
          </cell>
          <cell r="K9">
            <v>22</v>
          </cell>
          <cell r="N9">
            <v>30</v>
          </cell>
        </row>
        <row r="10">
          <cell r="E10">
            <v>0</v>
          </cell>
          <cell r="H10">
            <v>25</v>
          </cell>
          <cell r="K10">
            <v>25</v>
          </cell>
          <cell r="N10">
            <v>30</v>
          </cell>
        </row>
        <row r="11">
          <cell r="E11">
            <v>0</v>
          </cell>
          <cell r="H11">
            <v>22.5</v>
          </cell>
          <cell r="K11">
            <v>25</v>
          </cell>
          <cell r="N11">
            <v>30</v>
          </cell>
        </row>
      </sheetData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Badgepass/IdentiSys Inc.</v>
          </cell>
        </row>
        <row r="5">
          <cell r="A5" t="str">
            <v>Blackboard Transact</v>
          </cell>
        </row>
        <row r="6">
          <cell r="A6" t="str">
            <v>CBORD Group, Inc.</v>
          </cell>
        </row>
        <row r="7">
          <cell r="A7" t="str">
            <v>TouchNet</v>
          </cell>
        </row>
      </sheetData>
      <sheetData sheetId="2">
        <row r="3">
          <cell r="C3" t="str">
            <v>Ronald Harris</v>
          </cell>
        </row>
        <row r="8">
          <cell r="E8">
            <v>0</v>
          </cell>
          <cell r="H8">
            <v>20</v>
          </cell>
          <cell r="K8">
            <v>20</v>
          </cell>
          <cell r="N8">
            <v>24</v>
          </cell>
        </row>
        <row r="9">
          <cell r="E9">
            <v>0</v>
          </cell>
          <cell r="H9">
            <v>25</v>
          </cell>
          <cell r="K9">
            <v>20</v>
          </cell>
          <cell r="N9">
            <v>30</v>
          </cell>
        </row>
        <row r="10">
          <cell r="E10">
            <v>0</v>
          </cell>
          <cell r="H10">
            <v>25</v>
          </cell>
          <cell r="K10">
            <v>20</v>
          </cell>
          <cell r="N10">
            <v>30</v>
          </cell>
        </row>
        <row r="11">
          <cell r="E11">
            <v>0</v>
          </cell>
          <cell r="H11">
            <v>25</v>
          </cell>
          <cell r="K11">
            <v>20</v>
          </cell>
          <cell r="N11">
            <v>30</v>
          </cell>
        </row>
      </sheetData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RFP730-17113 Cougar Card System</v>
          </cell>
        </row>
      </sheetData>
      <sheetData sheetId="1">
        <row r="4">
          <cell r="A4" t="str">
            <v>Badgepass/IdentiSys Inc.</v>
          </cell>
        </row>
        <row r="5">
          <cell r="A5" t="str">
            <v>Blackboard Transact</v>
          </cell>
        </row>
        <row r="6">
          <cell r="A6" t="str">
            <v>CBORD Group, Inc.</v>
          </cell>
        </row>
        <row r="7">
          <cell r="A7" t="str">
            <v>TouchNet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Badgepass/IdentiSys Inc.</v>
          </cell>
        </row>
        <row r="5">
          <cell r="A5" t="str">
            <v>Blackboard Transact</v>
          </cell>
        </row>
        <row r="6">
          <cell r="A6" t="str">
            <v>CBORD Group, Inc.</v>
          </cell>
        </row>
        <row r="7">
          <cell r="A7" t="str">
            <v>TouchNet</v>
          </cell>
        </row>
      </sheetData>
      <sheetData sheetId="2">
        <row r="3">
          <cell r="C3" t="str">
            <v>Bruce Gregory</v>
          </cell>
        </row>
        <row r="8">
          <cell r="E8">
            <v>0</v>
          </cell>
          <cell r="H8">
            <v>10</v>
          </cell>
          <cell r="K8">
            <v>10</v>
          </cell>
          <cell r="N8">
            <v>12</v>
          </cell>
        </row>
        <row r="9">
          <cell r="E9">
            <v>0</v>
          </cell>
          <cell r="H9">
            <v>20</v>
          </cell>
          <cell r="K9">
            <v>20</v>
          </cell>
          <cell r="N9">
            <v>24</v>
          </cell>
        </row>
        <row r="10">
          <cell r="E10">
            <v>0</v>
          </cell>
          <cell r="H10">
            <v>15</v>
          </cell>
          <cell r="K10">
            <v>15</v>
          </cell>
          <cell r="N10">
            <v>18</v>
          </cell>
        </row>
        <row r="11">
          <cell r="E11">
            <v>0</v>
          </cell>
          <cell r="H11">
            <v>25</v>
          </cell>
          <cell r="K11">
            <v>25</v>
          </cell>
          <cell r="N11">
            <v>30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Badgepass/IdentiSys Inc.</v>
          </cell>
        </row>
        <row r="5">
          <cell r="A5" t="str">
            <v>Blackboard Transact</v>
          </cell>
        </row>
        <row r="6">
          <cell r="A6" t="str">
            <v>CBORD Group, Inc.</v>
          </cell>
        </row>
        <row r="7">
          <cell r="A7" t="str">
            <v>TouchNet</v>
          </cell>
        </row>
      </sheetData>
      <sheetData sheetId="2">
        <row r="3">
          <cell r="C3" t="str">
            <v>Dan Maxwell</v>
          </cell>
        </row>
        <row r="8">
          <cell r="E8">
            <v>0</v>
          </cell>
          <cell r="H8">
            <v>15</v>
          </cell>
          <cell r="K8">
            <v>15</v>
          </cell>
          <cell r="N8">
            <v>19.799999999999997</v>
          </cell>
        </row>
        <row r="9">
          <cell r="E9">
            <v>0</v>
          </cell>
          <cell r="H9">
            <v>20</v>
          </cell>
          <cell r="K9">
            <v>20</v>
          </cell>
          <cell r="N9">
            <v>24</v>
          </cell>
        </row>
        <row r="10">
          <cell r="E10">
            <v>0</v>
          </cell>
          <cell r="H10">
            <v>16</v>
          </cell>
          <cell r="K10">
            <v>16</v>
          </cell>
          <cell r="N10">
            <v>15</v>
          </cell>
        </row>
        <row r="11">
          <cell r="E11">
            <v>0</v>
          </cell>
          <cell r="H11">
            <v>15</v>
          </cell>
          <cell r="K11">
            <v>16</v>
          </cell>
          <cell r="N11">
            <v>15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Badgepass/IdentiSys Inc.</v>
          </cell>
        </row>
        <row r="5">
          <cell r="A5" t="str">
            <v>Blackboard Transact</v>
          </cell>
        </row>
        <row r="6">
          <cell r="A6" t="str">
            <v>CBORD Group, Inc.</v>
          </cell>
        </row>
        <row r="7">
          <cell r="A7" t="str">
            <v>TouchNet</v>
          </cell>
        </row>
      </sheetData>
      <sheetData sheetId="2">
        <row r="3">
          <cell r="C3" t="str">
            <v>Chamal Reyes</v>
          </cell>
        </row>
        <row r="8">
          <cell r="E8">
            <v>0</v>
          </cell>
          <cell r="H8">
            <v>15</v>
          </cell>
          <cell r="K8">
            <v>10</v>
          </cell>
          <cell r="N8">
            <v>18</v>
          </cell>
        </row>
        <row r="9">
          <cell r="E9">
            <v>0</v>
          </cell>
          <cell r="H9">
            <v>20</v>
          </cell>
          <cell r="K9">
            <v>15</v>
          </cell>
          <cell r="N9">
            <v>18</v>
          </cell>
        </row>
        <row r="10">
          <cell r="E10">
            <v>0</v>
          </cell>
          <cell r="H10">
            <v>10</v>
          </cell>
          <cell r="K10">
            <v>15</v>
          </cell>
          <cell r="N10">
            <v>18</v>
          </cell>
        </row>
        <row r="11">
          <cell r="E11">
            <v>0</v>
          </cell>
          <cell r="H11">
            <v>20</v>
          </cell>
          <cell r="K11">
            <v>15</v>
          </cell>
          <cell r="N11">
            <v>18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Badgepass/IdentiSys Inc.</v>
          </cell>
        </row>
        <row r="5">
          <cell r="A5" t="str">
            <v>Blackboard Transact</v>
          </cell>
        </row>
        <row r="6">
          <cell r="A6" t="str">
            <v>CBORD Group, Inc.</v>
          </cell>
        </row>
        <row r="7">
          <cell r="A7" t="str">
            <v>TouchNet</v>
          </cell>
        </row>
      </sheetData>
      <sheetData sheetId="2">
        <row r="3">
          <cell r="C3" t="str">
            <v>Rosie Ashley</v>
          </cell>
        </row>
        <row r="8">
          <cell r="E8">
            <v>0</v>
          </cell>
          <cell r="H8">
            <v>20</v>
          </cell>
          <cell r="K8">
            <v>15</v>
          </cell>
          <cell r="N8">
            <v>24</v>
          </cell>
        </row>
        <row r="9">
          <cell r="E9">
            <v>0</v>
          </cell>
          <cell r="H9">
            <v>25</v>
          </cell>
          <cell r="K9">
            <v>15</v>
          </cell>
          <cell r="N9">
            <v>30</v>
          </cell>
        </row>
        <row r="10">
          <cell r="E10">
            <v>0</v>
          </cell>
          <cell r="H10">
            <v>25</v>
          </cell>
          <cell r="K10">
            <v>15</v>
          </cell>
          <cell r="N10">
            <v>30</v>
          </cell>
        </row>
        <row r="11">
          <cell r="E11">
            <v>0</v>
          </cell>
          <cell r="H11">
            <v>25</v>
          </cell>
          <cell r="K11">
            <v>20</v>
          </cell>
          <cell r="N11">
            <v>30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Badgepass/IdentiSys Inc.</v>
          </cell>
        </row>
        <row r="5">
          <cell r="A5" t="str">
            <v>Blackboard Transact</v>
          </cell>
        </row>
        <row r="6">
          <cell r="A6" t="str">
            <v>CBORD Group, Inc.</v>
          </cell>
        </row>
        <row r="7">
          <cell r="A7" t="str">
            <v>TouchNet</v>
          </cell>
        </row>
      </sheetData>
      <sheetData sheetId="2">
        <row r="3">
          <cell r="C3" t="str">
            <v>Tramaine Johnson</v>
          </cell>
        </row>
        <row r="8">
          <cell r="E8">
            <v>0</v>
          </cell>
          <cell r="H8">
            <v>17</v>
          </cell>
          <cell r="K8">
            <v>17.5</v>
          </cell>
          <cell r="N8">
            <v>14.399999999999999</v>
          </cell>
        </row>
        <row r="9">
          <cell r="E9">
            <v>0</v>
          </cell>
          <cell r="H9">
            <v>20</v>
          </cell>
          <cell r="K9">
            <v>21.5</v>
          </cell>
          <cell r="N9">
            <v>21</v>
          </cell>
        </row>
        <row r="10">
          <cell r="E10">
            <v>0</v>
          </cell>
          <cell r="H10">
            <v>22.5</v>
          </cell>
          <cell r="K10">
            <v>23</v>
          </cell>
          <cell r="N10">
            <v>25.799999999999997</v>
          </cell>
        </row>
        <row r="11">
          <cell r="E11">
            <v>0</v>
          </cell>
          <cell r="H11">
            <v>20</v>
          </cell>
          <cell r="K11">
            <v>21</v>
          </cell>
          <cell r="N11">
            <v>24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Badgepass/IdentiSys Inc.</v>
          </cell>
        </row>
        <row r="5">
          <cell r="A5" t="str">
            <v>Blackboard Transact</v>
          </cell>
        </row>
        <row r="6">
          <cell r="A6" t="str">
            <v>CBORD Group, Inc.</v>
          </cell>
        </row>
        <row r="7">
          <cell r="A7" t="str">
            <v>TouchNet</v>
          </cell>
        </row>
      </sheetData>
      <sheetData sheetId="2">
        <row r="3">
          <cell r="C3" t="str">
            <v>Yun Cui</v>
          </cell>
        </row>
        <row r="8">
          <cell r="E8">
            <v>0</v>
          </cell>
          <cell r="H8">
            <v>12.5</v>
          </cell>
          <cell r="K8">
            <v>10</v>
          </cell>
          <cell r="N8">
            <v>12</v>
          </cell>
        </row>
        <row r="9">
          <cell r="E9">
            <v>0</v>
          </cell>
          <cell r="H9">
            <v>16.5</v>
          </cell>
          <cell r="K9">
            <v>12</v>
          </cell>
          <cell r="N9">
            <v>20.399999999999999</v>
          </cell>
        </row>
        <row r="10">
          <cell r="E10">
            <v>0</v>
          </cell>
          <cell r="H10">
            <v>17</v>
          </cell>
          <cell r="K10">
            <v>15</v>
          </cell>
          <cell r="N10">
            <v>18</v>
          </cell>
        </row>
        <row r="11">
          <cell r="E11">
            <v>0</v>
          </cell>
          <cell r="H11">
            <v>13.5</v>
          </cell>
          <cell r="K11">
            <v>11</v>
          </cell>
          <cell r="N11">
            <v>15</v>
          </cell>
        </row>
      </sheetData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Badgepass/IdentiSys Inc.</v>
          </cell>
        </row>
        <row r="5">
          <cell r="A5" t="str">
            <v>Blackboard Transact</v>
          </cell>
        </row>
        <row r="6">
          <cell r="A6" t="str">
            <v>CBORD Group, Inc.</v>
          </cell>
        </row>
        <row r="7">
          <cell r="A7" t="str">
            <v>TouchNet</v>
          </cell>
        </row>
      </sheetData>
      <sheetData sheetId="2">
        <row r="3">
          <cell r="C3" t="str">
            <v>Leroy Mays</v>
          </cell>
        </row>
        <row r="8">
          <cell r="E8">
            <v>0</v>
          </cell>
          <cell r="H8">
            <v>15</v>
          </cell>
          <cell r="K8">
            <v>20</v>
          </cell>
          <cell r="N8">
            <v>24</v>
          </cell>
        </row>
        <row r="9">
          <cell r="E9">
            <v>0</v>
          </cell>
          <cell r="H9">
            <v>25</v>
          </cell>
          <cell r="K9">
            <v>20</v>
          </cell>
          <cell r="N9">
            <v>30</v>
          </cell>
        </row>
        <row r="10">
          <cell r="E10">
            <v>0</v>
          </cell>
          <cell r="H10">
            <v>20</v>
          </cell>
          <cell r="K10">
            <v>20</v>
          </cell>
          <cell r="N10">
            <v>30</v>
          </cell>
        </row>
        <row r="11">
          <cell r="E11">
            <v>0</v>
          </cell>
          <cell r="H11">
            <v>25</v>
          </cell>
          <cell r="K11">
            <v>25</v>
          </cell>
          <cell r="N11">
            <v>30</v>
          </cell>
        </row>
      </sheetData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Badgepass/IdentiSys Inc.</v>
          </cell>
        </row>
        <row r="5">
          <cell r="A5" t="str">
            <v>Blackboard Transact</v>
          </cell>
        </row>
        <row r="6">
          <cell r="A6" t="str">
            <v>CBORD Group, Inc.</v>
          </cell>
        </row>
        <row r="7">
          <cell r="A7" t="str">
            <v>TouchNet</v>
          </cell>
        </row>
      </sheetData>
      <sheetData sheetId="2">
        <row r="3">
          <cell r="C3" t="str">
            <v>Tim Michalski</v>
          </cell>
        </row>
        <row r="8">
          <cell r="E8">
            <v>0</v>
          </cell>
          <cell r="H8">
            <v>15</v>
          </cell>
          <cell r="K8">
            <v>15</v>
          </cell>
          <cell r="N8">
            <v>24</v>
          </cell>
        </row>
        <row r="9">
          <cell r="E9">
            <v>0</v>
          </cell>
          <cell r="H9">
            <v>20</v>
          </cell>
          <cell r="K9">
            <v>20</v>
          </cell>
          <cell r="N9">
            <v>24</v>
          </cell>
        </row>
        <row r="10">
          <cell r="E10">
            <v>0</v>
          </cell>
          <cell r="H10">
            <v>15</v>
          </cell>
          <cell r="K10">
            <v>15</v>
          </cell>
          <cell r="N10">
            <v>24</v>
          </cell>
        </row>
        <row r="11">
          <cell r="E11">
            <v>0</v>
          </cell>
          <cell r="H11">
            <v>25</v>
          </cell>
          <cell r="K11">
            <v>25</v>
          </cell>
          <cell r="N11">
            <v>30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1" sqref="E1:I1"/>
    </sheetView>
  </sheetViews>
  <sheetFormatPr defaultRowHeight="12.75" x14ac:dyDescent="0.2"/>
  <cols>
    <col min="1" max="4" width="9.140625" style="23"/>
    <col min="5" max="6" width="9" style="23" bestFit="1" customWidth="1"/>
    <col min="7" max="8" width="9" style="23" customWidth="1"/>
    <col min="9" max="9" width="6.5703125" style="23" bestFit="1" customWidth="1"/>
    <col min="10" max="16384" width="9.140625" style="23"/>
  </cols>
  <sheetData>
    <row r="1" spans="1:9" ht="15.75" x14ac:dyDescent="0.25">
      <c r="A1" s="22" t="s">
        <v>6</v>
      </c>
      <c r="B1" s="22"/>
      <c r="C1" s="22"/>
      <c r="D1" s="22"/>
      <c r="E1" s="32" t="s">
        <v>14</v>
      </c>
      <c r="F1" s="32"/>
      <c r="G1" s="32"/>
      <c r="H1" s="32"/>
      <c r="I1" s="32"/>
    </row>
    <row r="2" spans="1:9" ht="15.75" x14ac:dyDescent="0.25">
      <c r="A2" s="22"/>
      <c r="B2" s="24"/>
    </row>
    <row r="3" spans="1:9" x14ac:dyDescent="0.2">
      <c r="A3" s="33" t="s">
        <v>7</v>
      </c>
      <c r="B3" s="33"/>
      <c r="C3" s="33"/>
      <c r="D3" s="33"/>
      <c r="E3" s="25" t="s">
        <v>8</v>
      </c>
      <c r="F3" s="25" t="s">
        <v>9</v>
      </c>
      <c r="G3" s="25" t="s">
        <v>10</v>
      </c>
      <c r="H3" s="25" t="s">
        <v>11</v>
      </c>
      <c r="I3" s="26" t="s">
        <v>12</v>
      </c>
    </row>
    <row r="4" spans="1:9" x14ac:dyDescent="0.2">
      <c r="A4" s="31" t="str">
        <f>'[1]RFP Submittal'!A4</f>
        <v>Badgepass/IdentiSys Inc.</v>
      </c>
      <c r="B4" s="31"/>
      <c r="C4" s="31"/>
      <c r="D4" s="31"/>
      <c r="E4" s="27">
        <f>[1]Evaluation!E8</f>
        <v>0</v>
      </c>
      <c r="F4" s="27">
        <f>[1]Evaluation!H8</f>
        <v>15</v>
      </c>
      <c r="G4" s="27">
        <f>[1]Evaluation!K8</f>
        <v>15</v>
      </c>
      <c r="H4" s="27">
        <f>[1]Evaluation!N8</f>
        <v>12</v>
      </c>
      <c r="I4" s="28">
        <f>SUM(E4:H4)</f>
        <v>42</v>
      </c>
    </row>
    <row r="5" spans="1:9" x14ac:dyDescent="0.2">
      <c r="A5" s="31" t="str">
        <f>'[1]RFP Submittal'!A5</f>
        <v>Blackboard Transact</v>
      </c>
      <c r="B5" s="31"/>
      <c r="C5" s="31"/>
      <c r="D5" s="31"/>
      <c r="E5" s="27">
        <f>[1]Evaluation!E9</f>
        <v>0</v>
      </c>
      <c r="F5" s="27">
        <f>[1]Evaluation!H9</f>
        <v>20</v>
      </c>
      <c r="G5" s="27">
        <f>[1]Evaluation!K9</f>
        <v>15</v>
      </c>
      <c r="H5" s="27">
        <f>[1]Evaluation!N9</f>
        <v>24</v>
      </c>
      <c r="I5" s="28">
        <f>SUM(E5:H5)</f>
        <v>59</v>
      </c>
    </row>
    <row r="6" spans="1:9" x14ac:dyDescent="0.2">
      <c r="A6" s="31" t="str">
        <f>'[1]RFP Submittal'!A6</f>
        <v>CBORD Group, Inc.</v>
      </c>
      <c r="B6" s="31"/>
      <c r="C6" s="31"/>
      <c r="D6" s="31"/>
      <c r="E6" s="27">
        <f>[1]Evaluation!E10</f>
        <v>0</v>
      </c>
      <c r="F6" s="27">
        <f>[1]Evaluation!H10</f>
        <v>25</v>
      </c>
      <c r="G6" s="27">
        <f>[1]Evaluation!K10</f>
        <v>25</v>
      </c>
      <c r="H6" s="27">
        <f>[1]Evaluation!N10</f>
        <v>24</v>
      </c>
      <c r="I6" s="28">
        <f>SUM(E6:H6)</f>
        <v>74</v>
      </c>
    </row>
    <row r="7" spans="1:9" x14ac:dyDescent="0.2">
      <c r="A7" s="31" t="str">
        <f>'[1]RFP Submittal'!A7</f>
        <v>TouchNet</v>
      </c>
      <c r="B7" s="31"/>
      <c r="C7" s="31"/>
      <c r="D7" s="31"/>
      <c r="E7" s="27">
        <f>[1]Evaluation!E11</f>
        <v>0</v>
      </c>
      <c r="F7" s="27">
        <f>[1]Evaluation!H11</f>
        <v>20</v>
      </c>
      <c r="G7" s="27">
        <f>[1]Evaluation!K11</f>
        <v>20</v>
      </c>
      <c r="H7" s="27">
        <f>[1]Evaluation!N11</f>
        <v>18</v>
      </c>
      <c r="I7" s="28">
        <f>SUM(E7:H7)</f>
        <v>58</v>
      </c>
    </row>
  </sheetData>
  <mergeCells count="6"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1" sqref="E1:I1"/>
    </sheetView>
  </sheetViews>
  <sheetFormatPr defaultRowHeight="12.75" x14ac:dyDescent="0.2"/>
  <cols>
    <col min="5" max="6" width="9" bestFit="1" customWidth="1"/>
    <col min="7" max="8" width="9" customWidth="1"/>
    <col min="9" max="9" width="6.5703125" bestFit="1" customWidth="1"/>
  </cols>
  <sheetData>
    <row r="1" spans="1:9" ht="15.75" x14ac:dyDescent="0.25">
      <c r="A1" s="16" t="s">
        <v>6</v>
      </c>
      <c r="B1" s="16"/>
      <c r="C1" s="16"/>
      <c r="D1" s="16"/>
      <c r="E1" s="35" t="s">
        <v>23</v>
      </c>
      <c r="F1" s="35"/>
      <c r="G1" s="35"/>
      <c r="H1" s="35"/>
      <c r="I1" s="35"/>
    </row>
    <row r="2" spans="1:9" ht="15.75" x14ac:dyDescent="0.25">
      <c r="A2" s="16"/>
      <c r="B2" s="17"/>
    </row>
    <row r="3" spans="1:9" x14ac:dyDescent="0.2">
      <c r="A3" s="36" t="s">
        <v>7</v>
      </c>
      <c r="B3" s="36"/>
      <c r="C3" s="36"/>
      <c r="D3" s="36"/>
      <c r="E3" s="20" t="s">
        <v>8</v>
      </c>
      <c r="F3" s="20" t="s">
        <v>9</v>
      </c>
      <c r="G3" s="20" t="s">
        <v>10</v>
      </c>
      <c r="H3" s="20" t="s">
        <v>11</v>
      </c>
      <c r="I3" s="21" t="s">
        <v>12</v>
      </c>
    </row>
    <row r="4" spans="1:9" x14ac:dyDescent="0.2">
      <c r="A4" s="34" t="str">
        <f>'[10]RFP Submittal'!A4</f>
        <v>Badgepass/IdentiSys Inc.</v>
      </c>
      <c r="B4" s="34"/>
      <c r="C4" s="34"/>
      <c r="D4" s="34"/>
      <c r="E4" s="18">
        <f>[10]Evaluation!E8</f>
        <v>0</v>
      </c>
      <c r="F4" s="18">
        <f>[10]Evaluation!H8</f>
        <v>20</v>
      </c>
      <c r="G4" s="18">
        <f>[10]Evaluation!K8</f>
        <v>20</v>
      </c>
      <c r="H4" s="18">
        <f>[10]Evaluation!N8</f>
        <v>25.200000000000003</v>
      </c>
      <c r="I4" s="19">
        <f>SUM(E4:H4)</f>
        <v>65.2</v>
      </c>
    </row>
    <row r="5" spans="1:9" x14ac:dyDescent="0.2">
      <c r="A5" s="34" t="str">
        <f>'[10]RFP Submittal'!A5</f>
        <v>Blackboard Transact</v>
      </c>
      <c r="B5" s="34"/>
      <c r="C5" s="34"/>
      <c r="D5" s="34"/>
      <c r="E5" s="18">
        <f>[10]Evaluation!E9</f>
        <v>0</v>
      </c>
      <c r="F5" s="18">
        <f>[10]Evaluation!H9</f>
        <v>25</v>
      </c>
      <c r="G5" s="18">
        <f>[10]Evaluation!K9</f>
        <v>22.5</v>
      </c>
      <c r="H5" s="18">
        <f>[10]Evaluation!N9</f>
        <v>27</v>
      </c>
      <c r="I5" s="19">
        <f>SUM(E5:H5)</f>
        <v>74.5</v>
      </c>
    </row>
    <row r="6" spans="1:9" x14ac:dyDescent="0.2">
      <c r="A6" s="34" t="str">
        <f>'[10]RFP Submittal'!A6</f>
        <v>CBORD Group, Inc.</v>
      </c>
      <c r="B6" s="34"/>
      <c r="C6" s="34"/>
      <c r="D6" s="34"/>
      <c r="E6" s="18">
        <f>[10]Evaluation!E10</f>
        <v>0</v>
      </c>
      <c r="F6" s="18">
        <f>[10]Evaluation!H10</f>
        <v>25</v>
      </c>
      <c r="G6" s="18">
        <f>[10]Evaluation!K10</f>
        <v>24</v>
      </c>
      <c r="H6" s="18">
        <f>[10]Evaluation!N10</f>
        <v>27</v>
      </c>
      <c r="I6" s="19">
        <f>SUM(E6:H6)</f>
        <v>76</v>
      </c>
    </row>
    <row r="7" spans="1:9" x14ac:dyDescent="0.2">
      <c r="A7" s="34" t="str">
        <f>'[10]RFP Submittal'!A7</f>
        <v>TouchNet</v>
      </c>
      <c r="B7" s="34"/>
      <c r="C7" s="34"/>
      <c r="D7" s="34"/>
      <c r="E7" s="18">
        <f>[10]Evaluation!E11</f>
        <v>0</v>
      </c>
      <c r="F7" s="18">
        <f>[10]Evaluation!H11</f>
        <v>20</v>
      </c>
      <c r="G7" s="18">
        <f>[10]Evaluation!K11</f>
        <v>22</v>
      </c>
      <c r="H7" s="18">
        <f>[10]Evaluation!N11</f>
        <v>27</v>
      </c>
      <c r="I7" s="19">
        <f>SUM(E7:H7)</f>
        <v>69</v>
      </c>
    </row>
  </sheetData>
  <mergeCells count="6"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1" sqref="E1:I1"/>
    </sheetView>
  </sheetViews>
  <sheetFormatPr defaultRowHeight="12.75" x14ac:dyDescent="0.2"/>
  <cols>
    <col min="5" max="6" width="9" bestFit="1" customWidth="1"/>
    <col min="7" max="8" width="9" customWidth="1"/>
    <col min="9" max="9" width="6.5703125" bestFit="1" customWidth="1"/>
  </cols>
  <sheetData>
    <row r="1" spans="1:9" ht="15.75" x14ac:dyDescent="0.25">
      <c r="A1" s="16" t="s">
        <v>6</v>
      </c>
      <c r="B1" s="16"/>
      <c r="C1" s="16"/>
      <c r="D1" s="16"/>
      <c r="E1" s="35" t="s">
        <v>24</v>
      </c>
      <c r="F1" s="35"/>
      <c r="G1" s="35"/>
      <c r="H1" s="35"/>
      <c r="I1" s="35"/>
    </row>
    <row r="2" spans="1:9" ht="15.75" x14ac:dyDescent="0.25">
      <c r="A2" s="16"/>
      <c r="B2" s="17"/>
    </row>
    <row r="3" spans="1:9" x14ac:dyDescent="0.2">
      <c r="A3" s="36" t="s">
        <v>7</v>
      </c>
      <c r="B3" s="36"/>
      <c r="C3" s="36"/>
      <c r="D3" s="36"/>
      <c r="E3" s="20" t="s">
        <v>8</v>
      </c>
      <c r="F3" s="20" t="s">
        <v>9</v>
      </c>
      <c r="G3" s="20" t="s">
        <v>10</v>
      </c>
      <c r="H3" s="20" t="s">
        <v>11</v>
      </c>
      <c r="I3" s="21" t="s">
        <v>12</v>
      </c>
    </row>
    <row r="4" spans="1:9" x14ac:dyDescent="0.2">
      <c r="A4" s="34" t="str">
        <f>'[11]RFP Submittal'!A4</f>
        <v>Badgepass/IdentiSys Inc.</v>
      </c>
      <c r="B4" s="34"/>
      <c r="C4" s="34"/>
      <c r="D4" s="34"/>
      <c r="E4" s="18">
        <f>[11]Evaluation!E8</f>
        <v>0</v>
      </c>
      <c r="F4" s="18">
        <f>[11]Evaluation!H8</f>
        <v>12.5</v>
      </c>
      <c r="G4" s="18">
        <f>[11]Evaluation!K8</f>
        <v>12</v>
      </c>
      <c r="H4" s="18">
        <f>[11]Evaluation!N8</f>
        <v>8.3999999999999986</v>
      </c>
      <c r="I4" s="19">
        <f>SUM(E4:H4)</f>
        <v>32.9</v>
      </c>
    </row>
    <row r="5" spans="1:9" x14ac:dyDescent="0.2">
      <c r="A5" s="34" t="str">
        <f>'[11]RFP Submittal'!A5</f>
        <v>Blackboard Transact</v>
      </c>
      <c r="B5" s="34"/>
      <c r="C5" s="34"/>
      <c r="D5" s="34"/>
      <c r="E5" s="18">
        <f>[11]Evaluation!E9</f>
        <v>0</v>
      </c>
      <c r="F5" s="18">
        <f>[11]Evaluation!H9</f>
        <v>17.5</v>
      </c>
      <c r="G5" s="18">
        <f>[11]Evaluation!K9</f>
        <v>18.5</v>
      </c>
      <c r="H5" s="18">
        <f>[11]Evaluation!N9</f>
        <v>21</v>
      </c>
      <c r="I5" s="19">
        <f>SUM(E5:H5)</f>
        <v>57</v>
      </c>
    </row>
    <row r="6" spans="1:9" x14ac:dyDescent="0.2">
      <c r="A6" s="34" t="str">
        <f>'[11]RFP Submittal'!A6</f>
        <v>CBORD Group, Inc.</v>
      </c>
      <c r="B6" s="34"/>
      <c r="C6" s="34"/>
      <c r="D6" s="34"/>
      <c r="E6" s="18">
        <f>[11]Evaluation!E10</f>
        <v>0</v>
      </c>
      <c r="F6" s="18">
        <f>[11]Evaluation!H10</f>
        <v>22.5</v>
      </c>
      <c r="G6" s="18">
        <f>[11]Evaluation!K10</f>
        <v>22.5</v>
      </c>
      <c r="H6" s="18">
        <f>[11]Evaluation!N10</f>
        <v>28.799999999999997</v>
      </c>
      <c r="I6" s="19">
        <f>SUM(E6:H6)</f>
        <v>73.8</v>
      </c>
    </row>
    <row r="7" spans="1:9" x14ac:dyDescent="0.2">
      <c r="A7" s="34" t="str">
        <f>'[11]RFP Submittal'!A7</f>
        <v>TouchNet</v>
      </c>
      <c r="B7" s="34"/>
      <c r="C7" s="34"/>
      <c r="D7" s="34"/>
      <c r="E7" s="18">
        <f>[11]Evaluation!E11</f>
        <v>0</v>
      </c>
      <c r="F7" s="18">
        <f>[11]Evaluation!H11</f>
        <v>22.5</v>
      </c>
      <c r="G7" s="18">
        <f>[11]Evaluation!K11</f>
        <v>20</v>
      </c>
      <c r="H7" s="18">
        <f>[11]Evaluation!N11</f>
        <v>27</v>
      </c>
      <c r="I7" s="19">
        <f>SUM(E7:H7)</f>
        <v>69.5</v>
      </c>
    </row>
  </sheetData>
  <mergeCells count="6"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1" sqref="E1:I1"/>
    </sheetView>
  </sheetViews>
  <sheetFormatPr defaultRowHeight="12.75" x14ac:dyDescent="0.2"/>
  <cols>
    <col min="5" max="6" width="9" bestFit="1" customWidth="1"/>
    <col min="7" max="8" width="9" customWidth="1"/>
    <col min="9" max="9" width="6.5703125" bestFit="1" customWidth="1"/>
  </cols>
  <sheetData>
    <row r="1" spans="1:9" ht="15.75" x14ac:dyDescent="0.25">
      <c r="A1" s="16" t="s">
        <v>6</v>
      </c>
      <c r="B1" s="16"/>
      <c r="C1" s="16"/>
      <c r="D1" s="16"/>
      <c r="E1" s="35" t="s">
        <v>25</v>
      </c>
      <c r="F1" s="35"/>
      <c r="G1" s="35"/>
      <c r="H1" s="35"/>
      <c r="I1" s="35"/>
    </row>
    <row r="2" spans="1:9" ht="15.75" x14ac:dyDescent="0.25">
      <c r="A2" s="16"/>
      <c r="B2" s="17"/>
    </row>
    <row r="3" spans="1:9" x14ac:dyDescent="0.2">
      <c r="A3" s="36" t="s">
        <v>7</v>
      </c>
      <c r="B3" s="36"/>
      <c r="C3" s="36"/>
      <c r="D3" s="36"/>
      <c r="E3" s="20" t="s">
        <v>8</v>
      </c>
      <c r="F3" s="20" t="s">
        <v>9</v>
      </c>
      <c r="G3" s="20" t="s">
        <v>10</v>
      </c>
      <c r="H3" s="20" t="s">
        <v>11</v>
      </c>
      <c r="I3" s="21" t="s">
        <v>12</v>
      </c>
    </row>
    <row r="4" spans="1:9" x14ac:dyDescent="0.2">
      <c r="A4" s="34" t="str">
        <f>'[12]RFP Submittal'!A4</f>
        <v>Badgepass/IdentiSys Inc.</v>
      </c>
      <c r="B4" s="34"/>
      <c r="C4" s="34"/>
      <c r="D4" s="34"/>
      <c r="E4" s="18">
        <f>[12]Evaluation!E8</f>
        <v>0</v>
      </c>
      <c r="F4" s="18">
        <f>[12]Evaluation!H8</f>
        <v>17.5</v>
      </c>
      <c r="G4" s="18">
        <f>[12]Evaluation!K8</f>
        <v>15</v>
      </c>
      <c r="H4" s="18">
        <f>[12]Evaluation!N8</f>
        <v>18</v>
      </c>
      <c r="I4" s="19">
        <f>SUM(E4:H4)</f>
        <v>50.5</v>
      </c>
    </row>
    <row r="5" spans="1:9" x14ac:dyDescent="0.2">
      <c r="A5" s="34" t="str">
        <f>'[12]RFP Submittal'!A5</f>
        <v>Blackboard Transact</v>
      </c>
      <c r="B5" s="34"/>
      <c r="C5" s="34"/>
      <c r="D5" s="34"/>
      <c r="E5" s="18">
        <f>[12]Evaluation!E9</f>
        <v>0</v>
      </c>
      <c r="F5" s="18">
        <f>[12]Evaluation!H9</f>
        <v>17.5</v>
      </c>
      <c r="G5" s="18">
        <f>[12]Evaluation!K9</f>
        <v>15</v>
      </c>
      <c r="H5" s="18">
        <f>[12]Evaluation!N9</f>
        <v>24</v>
      </c>
      <c r="I5" s="19">
        <f>SUM(E5:H5)</f>
        <v>56.5</v>
      </c>
    </row>
    <row r="6" spans="1:9" x14ac:dyDescent="0.2">
      <c r="A6" s="34" t="str">
        <f>'[12]RFP Submittal'!A6</f>
        <v>CBORD Group, Inc.</v>
      </c>
      <c r="B6" s="34"/>
      <c r="C6" s="34"/>
      <c r="D6" s="34"/>
      <c r="E6" s="18">
        <f>[12]Evaluation!E10</f>
        <v>0</v>
      </c>
      <c r="F6" s="18">
        <f>[12]Evaluation!H10</f>
        <v>17.5</v>
      </c>
      <c r="G6" s="18">
        <f>[12]Evaluation!K10</f>
        <v>15</v>
      </c>
      <c r="H6" s="18">
        <f>[12]Evaluation!N10</f>
        <v>24</v>
      </c>
      <c r="I6" s="19">
        <f>SUM(E6:H6)</f>
        <v>56.5</v>
      </c>
    </row>
    <row r="7" spans="1:9" x14ac:dyDescent="0.2">
      <c r="A7" s="34" t="str">
        <f>'[12]RFP Submittal'!A7</f>
        <v>TouchNet</v>
      </c>
      <c r="B7" s="34"/>
      <c r="C7" s="34"/>
      <c r="D7" s="34"/>
      <c r="E7" s="18">
        <f>[12]Evaluation!E11</f>
        <v>0</v>
      </c>
      <c r="F7" s="18">
        <f>[12]Evaluation!H11</f>
        <v>17.5</v>
      </c>
      <c r="G7" s="18">
        <f>[12]Evaluation!K11</f>
        <v>17.5</v>
      </c>
      <c r="H7" s="18">
        <f>[12]Evaluation!N11</f>
        <v>24</v>
      </c>
      <c r="I7" s="19">
        <f>SUM(E7:H7)</f>
        <v>59</v>
      </c>
    </row>
  </sheetData>
  <mergeCells count="6"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1" sqref="E1:I1"/>
    </sheetView>
  </sheetViews>
  <sheetFormatPr defaultRowHeight="12.75" x14ac:dyDescent="0.2"/>
  <cols>
    <col min="5" max="6" width="9" bestFit="1" customWidth="1"/>
    <col min="7" max="8" width="9" customWidth="1"/>
    <col min="9" max="9" width="6.5703125" bestFit="1" customWidth="1"/>
  </cols>
  <sheetData>
    <row r="1" spans="1:9" ht="15.75" x14ac:dyDescent="0.25">
      <c r="A1" s="16" t="s">
        <v>6</v>
      </c>
      <c r="B1" s="16"/>
      <c r="C1" s="16"/>
      <c r="D1" s="16"/>
      <c r="E1" s="35" t="s">
        <v>26</v>
      </c>
      <c r="F1" s="35"/>
      <c r="G1" s="35"/>
      <c r="H1" s="35"/>
      <c r="I1" s="35"/>
    </row>
    <row r="2" spans="1:9" ht="15.75" x14ac:dyDescent="0.25">
      <c r="A2" s="16"/>
      <c r="B2" s="17"/>
    </row>
    <row r="3" spans="1:9" x14ac:dyDescent="0.2">
      <c r="A3" s="36" t="s">
        <v>7</v>
      </c>
      <c r="B3" s="36"/>
      <c r="C3" s="36"/>
      <c r="D3" s="36"/>
      <c r="E3" s="20" t="s">
        <v>8</v>
      </c>
      <c r="F3" s="20" t="s">
        <v>9</v>
      </c>
      <c r="G3" s="20" t="s">
        <v>10</v>
      </c>
      <c r="H3" s="20" t="s">
        <v>11</v>
      </c>
      <c r="I3" s="21" t="s">
        <v>12</v>
      </c>
    </row>
    <row r="4" spans="1:9" x14ac:dyDescent="0.2">
      <c r="A4" s="34" t="str">
        <f>'[13]RFP Submittal'!A4</f>
        <v>Badgepass/IdentiSys Inc.</v>
      </c>
      <c r="B4" s="34"/>
      <c r="C4" s="34"/>
      <c r="D4" s="34"/>
      <c r="E4" s="18">
        <f>[13]Evaluation!E8</f>
        <v>0</v>
      </c>
      <c r="F4" s="18">
        <f>[13]Evaluation!H8</f>
        <v>12.5</v>
      </c>
      <c r="G4" s="18">
        <f>[13]Evaluation!K8</f>
        <v>12</v>
      </c>
      <c r="H4" s="18">
        <f>[13]Evaluation!N8</f>
        <v>18</v>
      </c>
      <c r="I4" s="19">
        <f>SUM(E4:H4)</f>
        <v>42.5</v>
      </c>
    </row>
    <row r="5" spans="1:9" x14ac:dyDescent="0.2">
      <c r="A5" s="34" t="str">
        <f>'[13]RFP Submittal'!A5</f>
        <v>Blackboard Transact</v>
      </c>
      <c r="B5" s="34"/>
      <c r="C5" s="34"/>
      <c r="D5" s="34"/>
      <c r="E5" s="18">
        <f>[13]Evaluation!E9</f>
        <v>0</v>
      </c>
      <c r="F5" s="18">
        <f>[13]Evaluation!H9</f>
        <v>17.5</v>
      </c>
      <c r="G5" s="18">
        <f>[13]Evaluation!K9</f>
        <v>18</v>
      </c>
      <c r="H5" s="18">
        <f>[13]Evaluation!N9</f>
        <v>19.200000000000003</v>
      </c>
      <c r="I5" s="19">
        <f>SUM(E5:H5)</f>
        <v>54.7</v>
      </c>
    </row>
    <row r="6" spans="1:9" x14ac:dyDescent="0.2">
      <c r="A6" s="34" t="str">
        <f>'[13]RFP Submittal'!A6</f>
        <v>CBORD Group, Inc.</v>
      </c>
      <c r="B6" s="34"/>
      <c r="C6" s="34"/>
      <c r="D6" s="34"/>
      <c r="E6" s="18">
        <f>[13]Evaluation!E10</f>
        <v>0</v>
      </c>
      <c r="F6" s="18">
        <f>[13]Evaluation!H10</f>
        <v>17.5</v>
      </c>
      <c r="G6" s="18">
        <f>[13]Evaluation!K10</f>
        <v>19</v>
      </c>
      <c r="H6" s="18">
        <f>[13]Evaluation!N10</f>
        <v>18</v>
      </c>
      <c r="I6" s="19">
        <f>SUM(E6:H6)</f>
        <v>54.5</v>
      </c>
    </row>
    <row r="7" spans="1:9" x14ac:dyDescent="0.2">
      <c r="A7" s="34" t="str">
        <f>'[13]RFP Submittal'!A7</f>
        <v>TouchNet</v>
      </c>
      <c r="B7" s="34"/>
      <c r="C7" s="34"/>
      <c r="D7" s="34"/>
      <c r="E7" s="18">
        <f>[13]Evaluation!E11</f>
        <v>0</v>
      </c>
      <c r="F7" s="18">
        <f>[13]Evaluation!H11</f>
        <v>17</v>
      </c>
      <c r="G7" s="18">
        <f>[13]Evaluation!K11</f>
        <v>17</v>
      </c>
      <c r="H7" s="18">
        <f>[13]Evaluation!N11</f>
        <v>18</v>
      </c>
      <c r="I7" s="19">
        <f>SUM(E7:H7)</f>
        <v>52</v>
      </c>
    </row>
  </sheetData>
  <mergeCells count="6"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1" sqref="E1:I1"/>
    </sheetView>
  </sheetViews>
  <sheetFormatPr defaultRowHeight="12.75" x14ac:dyDescent="0.2"/>
  <cols>
    <col min="5" max="6" width="9" bestFit="1" customWidth="1"/>
    <col min="7" max="8" width="9" customWidth="1"/>
    <col min="9" max="9" width="6.5703125" bestFit="1" customWidth="1"/>
  </cols>
  <sheetData>
    <row r="1" spans="1:9" ht="15.75" x14ac:dyDescent="0.25">
      <c r="A1" s="16" t="s">
        <v>6</v>
      </c>
      <c r="B1" s="16"/>
      <c r="C1" s="16"/>
      <c r="D1" s="16"/>
      <c r="E1" s="35" t="s">
        <v>27</v>
      </c>
      <c r="F1" s="35"/>
      <c r="G1" s="35"/>
      <c r="H1" s="35"/>
      <c r="I1" s="35"/>
    </row>
    <row r="2" spans="1:9" ht="15.75" x14ac:dyDescent="0.25">
      <c r="A2" s="16"/>
      <c r="B2" s="17"/>
    </row>
    <row r="3" spans="1:9" x14ac:dyDescent="0.2">
      <c r="A3" s="36" t="s">
        <v>7</v>
      </c>
      <c r="B3" s="36"/>
      <c r="C3" s="36"/>
      <c r="D3" s="36"/>
      <c r="E3" s="20" t="s">
        <v>8</v>
      </c>
      <c r="F3" s="20" t="s">
        <v>9</v>
      </c>
      <c r="G3" s="20" t="s">
        <v>10</v>
      </c>
      <c r="H3" s="20" t="s">
        <v>11</v>
      </c>
      <c r="I3" s="21" t="s">
        <v>12</v>
      </c>
    </row>
    <row r="4" spans="1:9" x14ac:dyDescent="0.2">
      <c r="A4" s="34" t="str">
        <f>'[14]RFP Submittal'!A4</f>
        <v>Badgepass/IdentiSys Inc.</v>
      </c>
      <c r="B4" s="34"/>
      <c r="C4" s="34"/>
      <c r="D4" s="34"/>
      <c r="E4" s="18">
        <f>[14]Evaluation!E8</f>
        <v>0</v>
      </c>
      <c r="F4" s="18">
        <f>[14]Evaluation!H8</f>
        <v>16</v>
      </c>
      <c r="G4" s="18">
        <f>[14]Evaluation!K8</f>
        <v>15</v>
      </c>
      <c r="H4" s="18">
        <f>[14]Evaluation!N8</f>
        <v>21</v>
      </c>
      <c r="I4" s="19">
        <f>SUM(E4:H4)</f>
        <v>52</v>
      </c>
    </row>
    <row r="5" spans="1:9" x14ac:dyDescent="0.2">
      <c r="A5" s="34" t="str">
        <f>'[14]RFP Submittal'!A5</f>
        <v>Blackboard Transact</v>
      </c>
      <c r="B5" s="34"/>
      <c r="C5" s="34"/>
      <c r="D5" s="34"/>
      <c r="E5" s="18">
        <f>[14]Evaluation!E9</f>
        <v>0</v>
      </c>
      <c r="F5" s="18">
        <f>[14]Evaluation!H9</f>
        <v>20</v>
      </c>
      <c r="G5" s="18">
        <f>[14]Evaluation!K9</f>
        <v>17.5</v>
      </c>
      <c r="H5" s="18">
        <f>[14]Evaluation!N9</f>
        <v>21</v>
      </c>
      <c r="I5" s="19">
        <f>SUM(E5:H5)</f>
        <v>58.5</v>
      </c>
    </row>
    <row r="6" spans="1:9" x14ac:dyDescent="0.2">
      <c r="A6" s="34" t="str">
        <f>'[14]RFP Submittal'!A6</f>
        <v>CBORD Group, Inc.</v>
      </c>
      <c r="B6" s="34"/>
      <c r="C6" s="34"/>
      <c r="D6" s="34"/>
      <c r="E6" s="18">
        <f>[14]Evaluation!E10</f>
        <v>0</v>
      </c>
      <c r="F6" s="18">
        <f>[14]Evaluation!H10</f>
        <v>17.5</v>
      </c>
      <c r="G6" s="18">
        <f>[14]Evaluation!K10</f>
        <v>16.5</v>
      </c>
      <c r="H6" s="18">
        <f>[14]Evaluation!N10</f>
        <v>21</v>
      </c>
      <c r="I6" s="19">
        <f>SUM(E6:H6)</f>
        <v>55</v>
      </c>
    </row>
    <row r="7" spans="1:9" x14ac:dyDescent="0.2">
      <c r="A7" s="34" t="str">
        <f>'[14]RFP Submittal'!A7</f>
        <v>TouchNet</v>
      </c>
      <c r="B7" s="34"/>
      <c r="C7" s="34"/>
      <c r="D7" s="34"/>
      <c r="E7" s="18">
        <f>[14]Evaluation!E11</f>
        <v>0</v>
      </c>
      <c r="F7" s="18">
        <f>[14]Evaluation!H11</f>
        <v>15</v>
      </c>
      <c r="G7" s="18">
        <f>[14]Evaluation!K11</f>
        <v>17.5</v>
      </c>
      <c r="H7" s="18">
        <f>[14]Evaluation!N11</f>
        <v>21</v>
      </c>
      <c r="I7" s="19">
        <f>SUM(E7:H7)</f>
        <v>53.5</v>
      </c>
    </row>
  </sheetData>
  <mergeCells count="6"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"/>
  <sheetViews>
    <sheetView workbookViewId="0">
      <selection activeCell="E1" sqref="E1:I1"/>
    </sheetView>
  </sheetViews>
  <sheetFormatPr defaultRowHeight="12.75" x14ac:dyDescent="0.2"/>
  <cols>
    <col min="5" max="6" width="9" bestFit="1" customWidth="1"/>
    <col min="7" max="8" width="9" customWidth="1"/>
    <col min="9" max="9" width="6.5703125" bestFit="1" customWidth="1"/>
  </cols>
  <sheetData>
    <row r="1" spans="1:9" ht="15.75" x14ac:dyDescent="0.25">
      <c r="A1" s="16" t="s">
        <v>6</v>
      </c>
      <c r="B1" s="16"/>
      <c r="C1" s="16"/>
      <c r="D1" s="16"/>
      <c r="E1" s="35" t="s">
        <v>28</v>
      </c>
      <c r="F1" s="35"/>
      <c r="G1" s="35"/>
      <c r="H1" s="35"/>
      <c r="I1" s="35"/>
    </row>
    <row r="2" spans="1:9" ht="15.75" x14ac:dyDescent="0.25">
      <c r="A2" s="16"/>
      <c r="B2" s="17"/>
    </row>
    <row r="3" spans="1:9" x14ac:dyDescent="0.2">
      <c r="A3" s="36" t="s">
        <v>7</v>
      </c>
      <c r="B3" s="36"/>
      <c r="C3" s="36"/>
      <c r="D3" s="36"/>
      <c r="E3" s="20" t="s">
        <v>8</v>
      </c>
      <c r="F3" s="20" t="s">
        <v>9</v>
      </c>
      <c r="G3" s="20" t="s">
        <v>10</v>
      </c>
      <c r="H3" s="20" t="s">
        <v>11</v>
      </c>
      <c r="I3" s="21" t="s">
        <v>12</v>
      </c>
    </row>
    <row r="4" spans="1:9" x14ac:dyDescent="0.2">
      <c r="A4" s="34" t="str">
        <f>'[15]RFP Submittal'!A4</f>
        <v>Badgepass/IdentiSys Inc.</v>
      </c>
      <c r="B4" s="34"/>
      <c r="C4" s="34"/>
      <c r="D4" s="34"/>
      <c r="E4" s="18">
        <f>[15]Evaluation!E8</f>
        <v>8</v>
      </c>
      <c r="F4" s="18">
        <f>[15]Evaluation!H8</f>
        <v>10</v>
      </c>
      <c r="G4" s="18">
        <f>[15]Evaluation!K8</f>
        <v>10</v>
      </c>
      <c r="H4" s="18">
        <f>[15]Evaluation!N8</f>
        <v>16.799999999999997</v>
      </c>
      <c r="I4" s="19">
        <f>SUM(E4:H4)</f>
        <v>44.8</v>
      </c>
    </row>
    <row r="5" spans="1:9" x14ac:dyDescent="0.2">
      <c r="A5" s="34" t="str">
        <f>'[15]RFP Submittal'!A5</f>
        <v>Blackboard Transact</v>
      </c>
      <c r="B5" s="34"/>
      <c r="C5" s="34"/>
      <c r="D5" s="34"/>
      <c r="E5" s="18">
        <f>[15]Evaluation!E9</f>
        <v>10</v>
      </c>
      <c r="F5" s="18">
        <f>[15]Evaluation!H9</f>
        <v>12.5</v>
      </c>
      <c r="G5" s="18">
        <f>[15]Evaluation!K9</f>
        <v>10</v>
      </c>
      <c r="H5" s="18">
        <f>[15]Evaluation!N9</f>
        <v>20.399999999999999</v>
      </c>
      <c r="I5" s="19">
        <f>SUM(E5:H5)</f>
        <v>52.9</v>
      </c>
    </row>
    <row r="6" spans="1:9" x14ac:dyDescent="0.2">
      <c r="A6" s="34" t="str">
        <f>'[15]RFP Submittal'!A6</f>
        <v>CBORD Group, Inc.</v>
      </c>
      <c r="B6" s="34"/>
      <c r="C6" s="34"/>
      <c r="D6" s="34"/>
      <c r="E6" s="18">
        <f>[15]Evaluation!E10</f>
        <v>12</v>
      </c>
      <c r="F6" s="18">
        <f>[15]Evaluation!H10</f>
        <v>22.5</v>
      </c>
      <c r="G6" s="18">
        <f>[15]Evaluation!K10</f>
        <v>22.5</v>
      </c>
      <c r="H6" s="18">
        <f>[15]Evaluation!N10</f>
        <v>27</v>
      </c>
      <c r="I6" s="19">
        <f>SUM(E6:H6)</f>
        <v>84</v>
      </c>
    </row>
    <row r="7" spans="1:9" x14ac:dyDescent="0.2">
      <c r="A7" s="34" t="str">
        <f>'[15]RFP Submittal'!A7</f>
        <v>TouchNet</v>
      </c>
      <c r="B7" s="34"/>
      <c r="C7" s="34"/>
      <c r="D7" s="34"/>
      <c r="E7" s="18">
        <f>[15]Evaluation!E11</f>
        <v>16</v>
      </c>
      <c r="F7" s="18">
        <f>[15]Evaluation!H11</f>
        <v>22</v>
      </c>
      <c r="G7" s="18">
        <f>[15]Evaluation!K11</f>
        <v>24</v>
      </c>
      <c r="H7" s="18">
        <f>[15]Evaluation!N11</f>
        <v>27</v>
      </c>
      <c r="I7" s="19">
        <f>SUM(E7:H7)</f>
        <v>89</v>
      </c>
    </row>
  </sheetData>
  <mergeCells count="6"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1" sqref="E1:I1"/>
    </sheetView>
  </sheetViews>
  <sheetFormatPr defaultRowHeight="12.75" x14ac:dyDescent="0.2"/>
  <cols>
    <col min="5" max="6" width="9" bestFit="1" customWidth="1"/>
    <col min="7" max="8" width="9" customWidth="1"/>
    <col min="9" max="9" width="6.5703125" bestFit="1" customWidth="1"/>
  </cols>
  <sheetData>
    <row r="1" spans="1:9" ht="15.75" x14ac:dyDescent="0.25">
      <c r="A1" s="16" t="s">
        <v>6</v>
      </c>
      <c r="B1" s="16"/>
      <c r="C1" s="16"/>
      <c r="D1" s="16"/>
      <c r="E1" s="35" t="s">
        <v>29</v>
      </c>
      <c r="F1" s="35"/>
      <c r="G1" s="35"/>
      <c r="H1" s="35"/>
      <c r="I1" s="35"/>
    </row>
    <row r="2" spans="1:9" ht="15.75" x14ac:dyDescent="0.25">
      <c r="A2" s="16"/>
      <c r="B2" s="17"/>
    </row>
    <row r="3" spans="1:9" x14ac:dyDescent="0.2">
      <c r="A3" s="36" t="s">
        <v>7</v>
      </c>
      <c r="B3" s="36"/>
      <c r="C3" s="36"/>
      <c r="D3" s="36"/>
      <c r="E3" s="20" t="s">
        <v>8</v>
      </c>
      <c r="F3" s="20" t="s">
        <v>9</v>
      </c>
      <c r="G3" s="20" t="s">
        <v>10</v>
      </c>
      <c r="H3" s="20" t="s">
        <v>11</v>
      </c>
      <c r="I3" s="21" t="s">
        <v>12</v>
      </c>
    </row>
    <row r="4" spans="1:9" x14ac:dyDescent="0.2">
      <c r="A4" s="34" t="str">
        <f>'[16]RFP Submittal'!A4</f>
        <v>Badgepass/IdentiSys Inc.</v>
      </c>
      <c r="B4" s="34"/>
      <c r="C4" s="34"/>
      <c r="D4" s="34"/>
      <c r="E4" s="18">
        <f>[16]Evaluation!E8</f>
        <v>0</v>
      </c>
      <c r="F4" s="18">
        <f>[16]Evaluation!H8</f>
        <v>17.5</v>
      </c>
      <c r="G4" s="18">
        <f>[16]Evaluation!K8</f>
        <v>17.5</v>
      </c>
      <c r="H4" s="18">
        <f>[16]Evaluation!N8</f>
        <v>18</v>
      </c>
      <c r="I4" s="19">
        <f>SUM(E4:H4)</f>
        <v>53</v>
      </c>
    </row>
    <row r="5" spans="1:9" x14ac:dyDescent="0.2">
      <c r="A5" s="34" t="str">
        <f>'[16]RFP Submittal'!A5</f>
        <v>Blackboard Transact</v>
      </c>
      <c r="B5" s="34"/>
      <c r="C5" s="34"/>
      <c r="D5" s="34"/>
      <c r="E5" s="18">
        <f>[16]Evaluation!E9</f>
        <v>0</v>
      </c>
      <c r="F5" s="18">
        <f>[16]Evaluation!H9</f>
        <v>20</v>
      </c>
      <c r="G5" s="18">
        <f>[16]Evaluation!K9</f>
        <v>20</v>
      </c>
      <c r="H5" s="18">
        <f>[16]Evaluation!N9</f>
        <v>24</v>
      </c>
      <c r="I5" s="19">
        <f>SUM(E5:H5)</f>
        <v>64</v>
      </c>
    </row>
    <row r="6" spans="1:9" x14ac:dyDescent="0.2">
      <c r="A6" s="34" t="str">
        <f>'[16]RFP Submittal'!A6</f>
        <v>CBORD Group, Inc.</v>
      </c>
      <c r="B6" s="34"/>
      <c r="C6" s="34"/>
      <c r="D6" s="34"/>
      <c r="E6" s="18">
        <f>[16]Evaluation!E10</f>
        <v>0</v>
      </c>
      <c r="F6" s="18">
        <f>[16]Evaluation!H10</f>
        <v>25</v>
      </c>
      <c r="G6" s="18">
        <f>[16]Evaluation!K10</f>
        <v>20</v>
      </c>
      <c r="H6" s="18">
        <f>[16]Evaluation!N10</f>
        <v>30</v>
      </c>
      <c r="I6" s="19">
        <f>SUM(E6:H6)</f>
        <v>75</v>
      </c>
    </row>
    <row r="7" spans="1:9" x14ac:dyDescent="0.2">
      <c r="A7" s="34" t="str">
        <f>'[16]RFP Submittal'!A7</f>
        <v>TouchNet</v>
      </c>
      <c r="B7" s="34"/>
      <c r="C7" s="34"/>
      <c r="D7" s="34"/>
      <c r="E7" s="18">
        <f>[16]Evaluation!E11</f>
        <v>0</v>
      </c>
      <c r="F7" s="18">
        <f>[16]Evaluation!H11</f>
        <v>25</v>
      </c>
      <c r="G7" s="18">
        <f>[16]Evaluation!K11</f>
        <v>25</v>
      </c>
      <c r="H7" s="18">
        <f>[16]Evaluation!N11</f>
        <v>30</v>
      </c>
      <c r="I7" s="19">
        <f>SUM(E7:H7)</f>
        <v>80</v>
      </c>
    </row>
  </sheetData>
  <mergeCells count="6"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1" sqref="E1:I1"/>
    </sheetView>
  </sheetViews>
  <sheetFormatPr defaultRowHeight="12.75" x14ac:dyDescent="0.2"/>
  <cols>
    <col min="5" max="6" width="9" bestFit="1" customWidth="1"/>
    <col min="7" max="8" width="9" customWidth="1"/>
    <col min="9" max="9" width="6.5703125" bestFit="1" customWidth="1"/>
  </cols>
  <sheetData>
    <row r="1" spans="1:9" ht="15.75" x14ac:dyDescent="0.25">
      <c r="A1" s="16" t="s">
        <v>6</v>
      </c>
      <c r="B1" s="16"/>
      <c r="C1" s="16"/>
      <c r="D1" s="16"/>
      <c r="E1" s="35" t="s">
        <v>30</v>
      </c>
      <c r="F1" s="35"/>
      <c r="G1" s="35"/>
      <c r="H1" s="35"/>
      <c r="I1" s="35"/>
    </row>
    <row r="2" spans="1:9" ht="15.75" x14ac:dyDescent="0.25">
      <c r="A2" s="16"/>
      <c r="B2" s="17"/>
    </row>
    <row r="3" spans="1:9" x14ac:dyDescent="0.2">
      <c r="A3" s="36" t="s">
        <v>7</v>
      </c>
      <c r="B3" s="36"/>
      <c r="C3" s="36"/>
      <c r="D3" s="36"/>
      <c r="E3" s="20" t="s">
        <v>8</v>
      </c>
      <c r="F3" s="20" t="s">
        <v>9</v>
      </c>
      <c r="G3" s="20" t="s">
        <v>10</v>
      </c>
      <c r="H3" s="20" t="s">
        <v>11</v>
      </c>
      <c r="I3" s="21" t="s">
        <v>12</v>
      </c>
    </row>
    <row r="4" spans="1:9" x14ac:dyDescent="0.2">
      <c r="A4" s="34" t="str">
        <f>'[17]RFP Submittal'!A4</f>
        <v>Badgepass/IdentiSys Inc.</v>
      </c>
      <c r="B4" s="34"/>
      <c r="C4" s="34"/>
      <c r="D4" s="34"/>
      <c r="E4" s="18">
        <f>[17]Evaluation!E8</f>
        <v>0</v>
      </c>
      <c r="F4" s="18">
        <f>[17]Evaluation!H8</f>
        <v>17.5</v>
      </c>
      <c r="G4" s="18">
        <f>[17]Evaluation!K8</f>
        <v>22</v>
      </c>
      <c r="H4" s="18">
        <f>[17]Evaluation!N8</f>
        <v>21</v>
      </c>
      <c r="I4" s="19">
        <f>SUM(E4:H4)</f>
        <v>60.5</v>
      </c>
    </row>
    <row r="5" spans="1:9" x14ac:dyDescent="0.2">
      <c r="A5" s="34" t="str">
        <f>'[17]RFP Submittal'!A5</f>
        <v>Blackboard Transact</v>
      </c>
      <c r="B5" s="34"/>
      <c r="C5" s="34"/>
      <c r="D5" s="34"/>
      <c r="E5" s="18">
        <f>[17]Evaluation!E9</f>
        <v>0</v>
      </c>
      <c r="F5" s="18">
        <f>[17]Evaluation!H9</f>
        <v>22.5</v>
      </c>
      <c r="G5" s="18">
        <f>[17]Evaluation!K9</f>
        <v>22</v>
      </c>
      <c r="H5" s="18">
        <f>[17]Evaluation!N9</f>
        <v>30</v>
      </c>
      <c r="I5" s="19">
        <f>SUM(E5:H5)</f>
        <v>74.5</v>
      </c>
    </row>
    <row r="6" spans="1:9" x14ac:dyDescent="0.2">
      <c r="A6" s="34" t="str">
        <f>'[17]RFP Submittal'!A6</f>
        <v>CBORD Group, Inc.</v>
      </c>
      <c r="B6" s="34"/>
      <c r="C6" s="34"/>
      <c r="D6" s="34"/>
      <c r="E6" s="18">
        <f>[17]Evaluation!E10</f>
        <v>0</v>
      </c>
      <c r="F6" s="18">
        <f>[17]Evaluation!H10</f>
        <v>25</v>
      </c>
      <c r="G6" s="18">
        <f>[17]Evaluation!K10</f>
        <v>25</v>
      </c>
      <c r="H6" s="18">
        <f>[17]Evaluation!N10</f>
        <v>30</v>
      </c>
      <c r="I6" s="19">
        <f>SUM(E6:H6)</f>
        <v>80</v>
      </c>
    </row>
    <row r="7" spans="1:9" x14ac:dyDescent="0.2">
      <c r="A7" s="34" t="str">
        <f>'[17]RFP Submittal'!A7</f>
        <v>TouchNet</v>
      </c>
      <c r="B7" s="34"/>
      <c r="C7" s="34"/>
      <c r="D7" s="34"/>
      <c r="E7" s="18">
        <f>[17]Evaluation!E11</f>
        <v>0</v>
      </c>
      <c r="F7" s="18">
        <f>[17]Evaluation!H11</f>
        <v>22.5</v>
      </c>
      <c r="G7" s="18">
        <f>[17]Evaluation!K11</f>
        <v>25</v>
      </c>
      <c r="H7" s="18">
        <f>[17]Evaluation!N11</f>
        <v>30</v>
      </c>
      <c r="I7" s="19">
        <f>SUM(E7:H7)</f>
        <v>77.5</v>
      </c>
    </row>
  </sheetData>
  <mergeCells count="6"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K39" sqref="K39"/>
    </sheetView>
  </sheetViews>
  <sheetFormatPr defaultRowHeight="12.75" x14ac:dyDescent="0.2"/>
  <cols>
    <col min="5" max="6" width="9" bestFit="1" customWidth="1"/>
    <col min="7" max="8" width="9" customWidth="1"/>
    <col min="9" max="9" width="6.5703125" bestFit="1" customWidth="1"/>
  </cols>
  <sheetData>
    <row r="1" spans="1:9" ht="15.75" x14ac:dyDescent="0.25">
      <c r="A1" s="16" t="s">
        <v>6</v>
      </c>
      <c r="B1" s="16"/>
      <c r="C1" s="16"/>
      <c r="D1" s="16"/>
      <c r="E1" s="35" t="s">
        <v>31</v>
      </c>
      <c r="F1" s="35"/>
      <c r="G1" s="35"/>
      <c r="H1" s="35"/>
      <c r="I1" s="35"/>
    </row>
    <row r="2" spans="1:9" ht="15.75" x14ac:dyDescent="0.25">
      <c r="A2" s="16"/>
      <c r="B2" s="17"/>
    </row>
    <row r="3" spans="1:9" x14ac:dyDescent="0.2">
      <c r="A3" s="36" t="s">
        <v>7</v>
      </c>
      <c r="B3" s="36"/>
      <c r="C3" s="36"/>
      <c r="D3" s="36"/>
      <c r="E3" s="20" t="s">
        <v>8</v>
      </c>
      <c r="F3" s="20" t="s">
        <v>9</v>
      </c>
      <c r="G3" s="20" t="s">
        <v>10</v>
      </c>
      <c r="H3" s="20" t="s">
        <v>11</v>
      </c>
      <c r="I3" s="21" t="s">
        <v>12</v>
      </c>
    </row>
    <row r="4" spans="1:9" x14ac:dyDescent="0.2">
      <c r="A4" s="34" t="str">
        <f>'[18]RFP Submittal'!A4</f>
        <v>Badgepass/IdentiSys Inc.</v>
      </c>
      <c r="B4" s="34"/>
      <c r="C4" s="34"/>
      <c r="D4" s="34"/>
      <c r="E4" s="18">
        <f>[18]Evaluation!E8</f>
        <v>0</v>
      </c>
      <c r="F4" s="18">
        <f>[18]Evaluation!H8</f>
        <v>20</v>
      </c>
      <c r="G4" s="18">
        <f>[18]Evaluation!K8</f>
        <v>20</v>
      </c>
      <c r="H4" s="18">
        <f>[18]Evaluation!N8</f>
        <v>24</v>
      </c>
      <c r="I4" s="19">
        <f>SUM(E4:H4)</f>
        <v>64</v>
      </c>
    </row>
    <row r="5" spans="1:9" x14ac:dyDescent="0.2">
      <c r="A5" s="34" t="str">
        <f>'[18]RFP Submittal'!A5</f>
        <v>Blackboard Transact</v>
      </c>
      <c r="B5" s="34"/>
      <c r="C5" s="34"/>
      <c r="D5" s="34"/>
      <c r="E5" s="18">
        <f>[18]Evaluation!E9</f>
        <v>0</v>
      </c>
      <c r="F5" s="18">
        <f>[18]Evaluation!H9</f>
        <v>25</v>
      </c>
      <c r="G5" s="18">
        <f>[18]Evaluation!K9</f>
        <v>20</v>
      </c>
      <c r="H5" s="18">
        <f>[18]Evaluation!N9</f>
        <v>30</v>
      </c>
      <c r="I5" s="19">
        <f>SUM(E5:H5)</f>
        <v>75</v>
      </c>
    </row>
    <row r="6" spans="1:9" x14ac:dyDescent="0.2">
      <c r="A6" s="34" t="str">
        <f>'[18]RFP Submittal'!A6</f>
        <v>CBORD Group, Inc.</v>
      </c>
      <c r="B6" s="34"/>
      <c r="C6" s="34"/>
      <c r="D6" s="34"/>
      <c r="E6" s="18">
        <f>[18]Evaluation!E10</f>
        <v>0</v>
      </c>
      <c r="F6" s="18">
        <f>[18]Evaluation!H10</f>
        <v>25</v>
      </c>
      <c r="G6" s="18">
        <f>[18]Evaluation!K10</f>
        <v>20</v>
      </c>
      <c r="H6" s="18">
        <f>[18]Evaluation!N10</f>
        <v>30</v>
      </c>
      <c r="I6" s="19">
        <f>SUM(E6:H6)</f>
        <v>75</v>
      </c>
    </row>
    <row r="7" spans="1:9" x14ac:dyDescent="0.2">
      <c r="A7" s="34" t="str">
        <f>'[18]RFP Submittal'!A7</f>
        <v>TouchNet</v>
      </c>
      <c r="B7" s="34"/>
      <c r="C7" s="34"/>
      <c r="D7" s="34"/>
      <c r="E7" s="18">
        <f>[18]Evaluation!E11</f>
        <v>0</v>
      </c>
      <c r="F7" s="18">
        <f>[18]Evaluation!H11</f>
        <v>25</v>
      </c>
      <c r="G7" s="18">
        <f>[18]Evaluation!K11</f>
        <v>20</v>
      </c>
      <c r="H7" s="18">
        <f>[18]Evaluation!N11</f>
        <v>30</v>
      </c>
      <c r="I7" s="19">
        <f>SUM(E7:H7)</f>
        <v>75</v>
      </c>
    </row>
  </sheetData>
  <mergeCells count="6"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workbookViewId="0">
      <selection activeCell="T8" sqref="T8"/>
    </sheetView>
  </sheetViews>
  <sheetFormatPr defaultRowHeight="15" x14ac:dyDescent="0.2"/>
  <cols>
    <col min="1" max="1" width="42.5703125" style="1" customWidth="1"/>
    <col min="2" max="6" width="9.28515625" style="1" customWidth="1"/>
    <col min="7" max="7" width="7.5703125" style="15" customWidth="1"/>
    <col min="8" max="19" width="7.5703125" style="1" customWidth="1"/>
    <col min="20" max="20" width="14" style="1" customWidth="1"/>
    <col min="21" max="21" width="10.42578125" style="1" bestFit="1" customWidth="1"/>
    <col min="22" max="22" width="7.5703125" style="1" customWidth="1"/>
    <col min="23" max="23" width="10.42578125" style="1" bestFit="1" customWidth="1"/>
    <col min="24" max="25" width="14.85546875" style="1" customWidth="1"/>
    <col min="26" max="16384" width="9.140625" style="1"/>
  </cols>
  <sheetData>
    <row r="1" spans="1:23" ht="15.75" x14ac:dyDescent="0.25">
      <c r="A1" s="37" t="s">
        <v>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ht="26.25" customHeight="1" x14ac:dyDescent="0.2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ht="15.75" thickBot="1" x14ac:dyDescent="0.25">
      <c r="T3" s="2"/>
      <c r="U3" s="2"/>
      <c r="V3" s="2"/>
      <c r="W3" s="2"/>
    </row>
    <row r="4" spans="1:23" s="7" customFormat="1" ht="124.5" customHeight="1" thickBot="1" x14ac:dyDescent="0.25">
      <c r="A4" s="3" t="s">
        <v>0</v>
      </c>
      <c r="B4" s="4" t="str">
        <f>'1'!E1</f>
        <v>Evaluator 1</v>
      </c>
      <c r="C4" s="4" t="str">
        <f>'2'!E1</f>
        <v>Evaluator 2</v>
      </c>
      <c r="D4" s="4" t="str">
        <f>'3'!E1</f>
        <v>Evaluator 3</v>
      </c>
      <c r="E4" s="4" t="str">
        <f>'4'!E1</f>
        <v>Evaluator 4</v>
      </c>
      <c r="F4" s="4" t="str">
        <f>'5'!E1</f>
        <v>Evaluator 5</v>
      </c>
      <c r="G4" s="4" t="str">
        <f>'6'!E1</f>
        <v>Evaluator 6</v>
      </c>
      <c r="H4" s="4" t="str">
        <f>'7'!E1</f>
        <v>Evaluator 7</v>
      </c>
      <c r="I4" s="4" t="str">
        <f>'8'!E1</f>
        <v>Evaluator 8</v>
      </c>
      <c r="J4" s="4" t="str">
        <f>'9'!E1</f>
        <v>Evaluator 9</v>
      </c>
      <c r="K4" s="4" t="str">
        <f>'10'!E1</f>
        <v>Evaluator 10</v>
      </c>
      <c r="L4" s="4" t="str">
        <f>'11'!E1</f>
        <v>Evaluator 11</v>
      </c>
      <c r="M4" s="4" t="str">
        <f>'12'!E1</f>
        <v>Evaluator 12</v>
      </c>
      <c r="N4" s="4" t="str">
        <f>'13'!E1</f>
        <v>Evaluator 13</v>
      </c>
      <c r="O4" s="4" t="str">
        <f>'14'!E1</f>
        <v>Evaluator 14</v>
      </c>
      <c r="P4" s="29" t="str">
        <f>'15'!E1</f>
        <v>Evaluator 15</v>
      </c>
      <c r="Q4" s="4" t="str">
        <f>'16'!E1</f>
        <v>Evaluator 16</v>
      </c>
      <c r="R4" s="4" t="str">
        <f>'17'!E1</f>
        <v>Evaluator 17</v>
      </c>
      <c r="S4" s="4" t="str">
        <f>'18'!E1</f>
        <v>Evaluator 18</v>
      </c>
      <c r="T4" s="5" t="s">
        <v>3</v>
      </c>
      <c r="U4" s="6" t="s">
        <v>1</v>
      </c>
    </row>
    <row r="5" spans="1:23" ht="16.5" customHeight="1" x14ac:dyDescent="0.2">
      <c r="A5" s="8" t="str">
        <f>'5'!A4</f>
        <v>Badgepass/IdentiSys Inc.</v>
      </c>
      <c r="B5" s="9">
        <f>'1'!I4</f>
        <v>42</v>
      </c>
      <c r="C5" s="9">
        <f>'2'!I4</f>
        <v>32</v>
      </c>
      <c r="D5" s="9">
        <f>'3'!I4</f>
        <v>49.8</v>
      </c>
      <c r="E5" s="9">
        <f>'4'!I4</f>
        <v>43</v>
      </c>
      <c r="F5" s="9">
        <f>'5'!I4</f>
        <v>59</v>
      </c>
      <c r="G5" s="9">
        <f>'6'!I4</f>
        <v>48.9</v>
      </c>
      <c r="H5" s="9">
        <f>'7'!I4</f>
        <v>34.5</v>
      </c>
      <c r="I5" s="9">
        <f>'8'!I4</f>
        <v>59</v>
      </c>
      <c r="J5" s="9">
        <f>'9'!I4</f>
        <v>54</v>
      </c>
      <c r="K5" s="9">
        <f>'10'!I4</f>
        <v>65.2</v>
      </c>
      <c r="L5" s="9">
        <f>'11'!I4</f>
        <v>32.9</v>
      </c>
      <c r="M5" s="9">
        <f>'12'!I4</f>
        <v>50.5</v>
      </c>
      <c r="N5" s="9">
        <f>'13'!I4</f>
        <v>42.5</v>
      </c>
      <c r="O5" s="9">
        <f>'14'!I4</f>
        <v>52</v>
      </c>
      <c r="P5" s="9">
        <f>SUM('15'!F4:H4)</f>
        <v>36.799999999999997</v>
      </c>
      <c r="Q5" s="9">
        <f>'16'!I4</f>
        <v>53</v>
      </c>
      <c r="R5" s="9">
        <f>'17'!I4</f>
        <v>60.5</v>
      </c>
      <c r="S5" s="9">
        <f>'18'!I4</f>
        <v>64</v>
      </c>
      <c r="T5" s="9">
        <f>AVERAGE(B5:S5)</f>
        <v>48.86666666666666</v>
      </c>
      <c r="U5" s="10">
        <f>RANK(T5,$T$5:$T$8,0)</f>
        <v>4</v>
      </c>
    </row>
    <row r="6" spans="1:23" ht="16.5" customHeight="1" x14ac:dyDescent="0.2">
      <c r="A6" s="8" t="str">
        <f>'5'!A5</f>
        <v>Blackboard Transact</v>
      </c>
      <c r="B6" s="9">
        <f>'1'!I5</f>
        <v>59</v>
      </c>
      <c r="C6" s="9">
        <f>'2'!I5</f>
        <v>64</v>
      </c>
      <c r="D6" s="9">
        <f>'3'!I5</f>
        <v>64</v>
      </c>
      <c r="E6" s="9">
        <f>'4'!I5</f>
        <v>53</v>
      </c>
      <c r="F6" s="9">
        <f>'5'!I5</f>
        <v>70</v>
      </c>
      <c r="G6" s="9">
        <f>'6'!I5</f>
        <v>62.5</v>
      </c>
      <c r="H6" s="9">
        <f>'7'!I5</f>
        <v>48.9</v>
      </c>
      <c r="I6" s="9">
        <f>'8'!I5</f>
        <v>75</v>
      </c>
      <c r="J6" s="9">
        <f>'9'!I5</f>
        <v>64</v>
      </c>
      <c r="K6" s="9">
        <f>'10'!I5</f>
        <v>74.5</v>
      </c>
      <c r="L6" s="9">
        <f>'11'!I5</f>
        <v>57</v>
      </c>
      <c r="M6" s="9">
        <f>'12'!I5</f>
        <v>56.5</v>
      </c>
      <c r="N6" s="9">
        <f>'13'!I5</f>
        <v>54.7</v>
      </c>
      <c r="O6" s="9">
        <f>'14'!I5</f>
        <v>58.5</v>
      </c>
      <c r="P6" s="9">
        <f>SUM('15'!F5:H5)</f>
        <v>42.9</v>
      </c>
      <c r="Q6" s="9">
        <f>'16'!I5</f>
        <v>64</v>
      </c>
      <c r="R6" s="9">
        <f>'17'!I5</f>
        <v>74.5</v>
      </c>
      <c r="S6" s="9">
        <f>'18'!I5</f>
        <v>75</v>
      </c>
      <c r="T6" s="9">
        <f t="shared" ref="T6:T8" si="0">AVERAGE(B6:S6)</f>
        <v>62.111111111111114</v>
      </c>
      <c r="U6" s="10">
        <f>RANK(T6,$T$5:$T$8,0)</f>
        <v>3</v>
      </c>
    </row>
    <row r="7" spans="1:23" x14ac:dyDescent="0.2">
      <c r="A7" s="8" t="str">
        <f>'5'!A6</f>
        <v>CBORD Group, Inc.</v>
      </c>
      <c r="B7" s="9">
        <f>'1'!I6</f>
        <v>74</v>
      </c>
      <c r="C7" s="9">
        <f>'2'!I6</f>
        <v>48</v>
      </c>
      <c r="D7" s="9">
        <f>'3'!I6</f>
        <v>47</v>
      </c>
      <c r="E7" s="9">
        <f>'4'!I6</f>
        <v>43</v>
      </c>
      <c r="F7" s="9">
        <f>'5'!I6</f>
        <v>70</v>
      </c>
      <c r="G7" s="9">
        <f>'6'!I6</f>
        <v>71.3</v>
      </c>
      <c r="H7" s="9">
        <f>'7'!I6</f>
        <v>50</v>
      </c>
      <c r="I7" s="9">
        <f>'8'!I6</f>
        <v>70</v>
      </c>
      <c r="J7" s="9">
        <f>'9'!I6</f>
        <v>54</v>
      </c>
      <c r="K7" s="9">
        <f>'10'!I6</f>
        <v>76</v>
      </c>
      <c r="L7" s="9">
        <f>'11'!I6</f>
        <v>73.8</v>
      </c>
      <c r="M7" s="9">
        <f>'12'!I6</f>
        <v>56.5</v>
      </c>
      <c r="N7" s="9">
        <f>'13'!I6</f>
        <v>54.5</v>
      </c>
      <c r="O7" s="9">
        <f>'14'!I6</f>
        <v>55</v>
      </c>
      <c r="P7" s="9">
        <f>SUM('15'!F6:H6)</f>
        <v>72</v>
      </c>
      <c r="Q7" s="9">
        <f>'16'!I6</f>
        <v>75</v>
      </c>
      <c r="R7" s="9">
        <f>'17'!I6</f>
        <v>80</v>
      </c>
      <c r="S7" s="9">
        <f>'18'!I6</f>
        <v>75</v>
      </c>
      <c r="T7" s="9">
        <f>AVERAGE(B7:S7)</f>
        <v>63.61666666666666</v>
      </c>
      <c r="U7" s="10">
        <f>RANK(T7,$T$5:$T$8,0)</f>
        <v>2</v>
      </c>
    </row>
    <row r="8" spans="1:23" x14ac:dyDescent="0.2">
      <c r="A8" s="8" t="str">
        <f>'5'!A7</f>
        <v>TouchNet</v>
      </c>
      <c r="B8" s="9">
        <f>'1'!I7</f>
        <v>58</v>
      </c>
      <c r="C8" s="9">
        <f>'2'!I7</f>
        <v>80</v>
      </c>
      <c r="D8" s="9">
        <f>'3'!I7</f>
        <v>46</v>
      </c>
      <c r="E8" s="9">
        <f>'4'!I7</f>
        <v>53</v>
      </c>
      <c r="F8" s="9">
        <f>'5'!I7</f>
        <v>75</v>
      </c>
      <c r="G8" s="9">
        <f>'6'!I7</f>
        <v>65</v>
      </c>
      <c r="H8" s="9">
        <f>'7'!I7</f>
        <v>39.5</v>
      </c>
      <c r="I8" s="9">
        <f>'8'!I7</f>
        <v>80</v>
      </c>
      <c r="J8" s="9">
        <f>'9'!I7</f>
        <v>80</v>
      </c>
      <c r="K8" s="9">
        <f>'10'!I7</f>
        <v>69</v>
      </c>
      <c r="L8" s="9">
        <f>'11'!I7</f>
        <v>69.5</v>
      </c>
      <c r="M8" s="9">
        <f>'12'!I7</f>
        <v>59</v>
      </c>
      <c r="N8" s="9">
        <f>'13'!I7</f>
        <v>52</v>
      </c>
      <c r="O8" s="9">
        <f>'14'!I7</f>
        <v>53.5</v>
      </c>
      <c r="P8" s="9">
        <f>SUM('15'!F7:H7)</f>
        <v>73</v>
      </c>
      <c r="Q8" s="9">
        <f>'16'!I7</f>
        <v>80</v>
      </c>
      <c r="R8" s="9">
        <f>'17'!I7</f>
        <v>77.5</v>
      </c>
      <c r="S8" s="9">
        <f>'18'!I7</f>
        <v>75</v>
      </c>
      <c r="T8" s="9">
        <f t="shared" si="0"/>
        <v>65.833333333333329</v>
      </c>
      <c r="U8" s="10">
        <f>RANK(T8,$T$5:$T$8,0)</f>
        <v>1</v>
      </c>
    </row>
  </sheetData>
  <mergeCells count="2">
    <mergeCell ref="A1:W1"/>
    <mergeCell ref="A2:W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1" sqref="E1:I1"/>
    </sheetView>
  </sheetViews>
  <sheetFormatPr defaultRowHeight="12.75" x14ac:dyDescent="0.2"/>
  <cols>
    <col min="1" max="4" width="9.140625" style="23"/>
    <col min="5" max="6" width="9" style="23" bestFit="1" customWidth="1"/>
    <col min="7" max="8" width="9" style="23" customWidth="1"/>
    <col min="9" max="9" width="6.5703125" style="23" bestFit="1" customWidth="1"/>
    <col min="10" max="16384" width="9.140625" style="23"/>
  </cols>
  <sheetData>
    <row r="1" spans="1:9" ht="15.75" x14ac:dyDescent="0.25">
      <c r="A1" s="22" t="s">
        <v>6</v>
      </c>
      <c r="B1" s="22"/>
      <c r="C1" s="22"/>
      <c r="D1" s="22"/>
      <c r="E1" s="32" t="s">
        <v>15</v>
      </c>
      <c r="F1" s="32"/>
      <c r="G1" s="32"/>
      <c r="H1" s="32"/>
      <c r="I1" s="32"/>
    </row>
    <row r="2" spans="1:9" ht="15.75" x14ac:dyDescent="0.25">
      <c r="A2" s="22"/>
      <c r="B2" s="24"/>
    </row>
    <row r="3" spans="1:9" x14ac:dyDescent="0.2">
      <c r="A3" s="33" t="s">
        <v>7</v>
      </c>
      <c r="B3" s="33"/>
      <c r="C3" s="33"/>
      <c r="D3" s="33"/>
      <c r="E3" s="25" t="s">
        <v>8</v>
      </c>
      <c r="F3" s="25" t="s">
        <v>9</v>
      </c>
      <c r="G3" s="25" t="s">
        <v>10</v>
      </c>
      <c r="H3" s="25" t="s">
        <v>11</v>
      </c>
      <c r="I3" s="26" t="s">
        <v>12</v>
      </c>
    </row>
    <row r="4" spans="1:9" x14ac:dyDescent="0.2">
      <c r="A4" s="31" t="str">
        <f>'[2]RFP Submittal'!A4</f>
        <v>Badgepass/IdentiSys Inc.</v>
      </c>
      <c r="B4" s="31"/>
      <c r="C4" s="31"/>
      <c r="D4" s="31"/>
      <c r="E4" s="27">
        <f>[2]Evaluation!E8</f>
        <v>0</v>
      </c>
      <c r="F4" s="27">
        <f>[2]Evaluation!H8</f>
        <v>10</v>
      </c>
      <c r="G4" s="27">
        <f>[2]Evaluation!K8</f>
        <v>10</v>
      </c>
      <c r="H4" s="27">
        <f>[2]Evaluation!N8</f>
        <v>12</v>
      </c>
      <c r="I4" s="28">
        <f>SUM(E4:H4)</f>
        <v>32</v>
      </c>
    </row>
    <row r="5" spans="1:9" x14ac:dyDescent="0.2">
      <c r="A5" s="31" t="str">
        <f>'[2]RFP Submittal'!A5</f>
        <v>Blackboard Transact</v>
      </c>
      <c r="B5" s="31"/>
      <c r="C5" s="31"/>
      <c r="D5" s="31"/>
      <c r="E5" s="27">
        <f>[2]Evaluation!E9</f>
        <v>0</v>
      </c>
      <c r="F5" s="27">
        <f>[2]Evaluation!H9</f>
        <v>20</v>
      </c>
      <c r="G5" s="27">
        <f>[2]Evaluation!K9</f>
        <v>20</v>
      </c>
      <c r="H5" s="27">
        <f>[2]Evaluation!N9</f>
        <v>24</v>
      </c>
      <c r="I5" s="28">
        <f>SUM(E5:H5)</f>
        <v>64</v>
      </c>
    </row>
    <row r="6" spans="1:9" x14ac:dyDescent="0.2">
      <c r="A6" s="31" t="str">
        <f>'[2]RFP Submittal'!A6</f>
        <v>CBORD Group, Inc.</v>
      </c>
      <c r="B6" s="31"/>
      <c r="C6" s="31"/>
      <c r="D6" s="31"/>
      <c r="E6" s="27">
        <f>[2]Evaluation!E10</f>
        <v>0</v>
      </c>
      <c r="F6" s="27">
        <f>[2]Evaluation!H10</f>
        <v>15</v>
      </c>
      <c r="G6" s="27">
        <f>[2]Evaluation!K10</f>
        <v>15</v>
      </c>
      <c r="H6" s="27">
        <f>[2]Evaluation!N10</f>
        <v>18</v>
      </c>
      <c r="I6" s="28">
        <f>SUM(E6:H6)</f>
        <v>48</v>
      </c>
    </row>
    <row r="7" spans="1:9" x14ac:dyDescent="0.2">
      <c r="A7" s="31" t="str">
        <f>'[2]RFP Submittal'!A7</f>
        <v>TouchNet</v>
      </c>
      <c r="B7" s="31"/>
      <c r="C7" s="31"/>
      <c r="D7" s="31"/>
      <c r="E7" s="27">
        <f>[2]Evaluation!E11</f>
        <v>0</v>
      </c>
      <c r="F7" s="27">
        <f>[2]Evaluation!H11</f>
        <v>25</v>
      </c>
      <c r="G7" s="27">
        <f>[2]Evaluation!K11</f>
        <v>25</v>
      </c>
      <c r="H7" s="27">
        <f>[2]Evaluation!N11</f>
        <v>30</v>
      </c>
      <c r="I7" s="28">
        <f>SUM(E7:H7)</f>
        <v>80</v>
      </c>
    </row>
  </sheetData>
  <mergeCells count="6"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F1"/>
    </sheetView>
  </sheetViews>
  <sheetFormatPr defaultRowHeight="15" x14ac:dyDescent="0.2"/>
  <cols>
    <col min="1" max="1" width="42.5703125" style="1" customWidth="1"/>
    <col min="2" max="2" width="19.42578125" style="1" customWidth="1"/>
    <col min="3" max="3" width="14" style="1" customWidth="1"/>
    <col min="4" max="4" width="10.42578125" style="1" bestFit="1" customWidth="1"/>
    <col min="5" max="5" width="7.5703125" style="1" customWidth="1"/>
    <col min="6" max="6" width="10.42578125" style="1" bestFit="1" customWidth="1"/>
    <col min="7" max="8" width="14.85546875" style="1" customWidth="1"/>
    <col min="9" max="16384" width="9.140625" style="1"/>
  </cols>
  <sheetData>
    <row r="1" spans="1:6" ht="15.75" x14ac:dyDescent="0.25">
      <c r="A1" s="37" t="s">
        <v>2</v>
      </c>
      <c r="B1" s="37"/>
      <c r="C1" s="37"/>
      <c r="D1" s="37"/>
      <c r="E1" s="37"/>
      <c r="F1" s="37"/>
    </row>
    <row r="2" spans="1:6" ht="26.25" customHeight="1" x14ac:dyDescent="0.2">
      <c r="A2" s="38" t="s">
        <v>13</v>
      </c>
      <c r="B2" s="38"/>
      <c r="C2" s="38"/>
      <c r="D2" s="38"/>
      <c r="E2" s="38"/>
      <c r="F2" s="38"/>
    </row>
    <row r="3" spans="1:6" ht="15.75" thickBot="1" x14ac:dyDescent="0.25">
      <c r="C3" s="2"/>
      <c r="D3" s="2"/>
      <c r="E3" s="2"/>
      <c r="F3" s="2"/>
    </row>
    <row r="4" spans="1:6" s="7" customFormat="1" ht="124.5" customHeight="1" thickBot="1" x14ac:dyDescent="0.25">
      <c r="A4" s="3" t="s">
        <v>0</v>
      </c>
      <c r="B4" s="4" t="str">
        <f>'15'!E1</f>
        <v>Evaluator 15</v>
      </c>
      <c r="C4" s="5" t="s">
        <v>4</v>
      </c>
      <c r="D4" s="6" t="s">
        <v>1</v>
      </c>
    </row>
    <row r="5" spans="1:6" x14ac:dyDescent="0.2">
      <c r="A5" s="8" t="str">
        <f>Technical!A5</f>
        <v>Badgepass/IdentiSys Inc.</v>
      </c>
      <c r="B5" s="9">
        <f>'15'!E4</f>
        <v>8</v>
      </c>
      <c r="C5" s="9">
        <f>AVERAGE(B5:B5)</f>
        <v>8</v>
      </c>
      <c r="D5" s="10">
        <f>RANK(C5,$C$5:$C$8,0)</f>
        <v>4</v>
      </c>
    </row>
    <row r="6" spans="1:6" x14ac:dyDescent="0.2">
      <c r="A6" s="8" t="str">
        <f>Technical!A6</f>
        <v>Blackboard Transact</v>
      </c>
      <c r="B6" s="9">
        <f>'15'!E5</f>
        <v>10</v>
      </c>
      <c r="C6" s="9">
        <f>AVERAGE(B6:B6)</f>
        <v>10</v>
      </c>
      <c r="D6" s="10">
        <f>RANK(C6,$C$5:$C$8,0)</f>
        <v>3</v>
      </c>
    </row>
    <row r="7" spans="1:6" x14ac:dyDescent="0.2">
      <c r="A7" s="8" t="str">
        <f>Technical!A7</f>
        <v>CBORD Group, Inc.</v>
      </c>
      <c r="B7" s="9">
        <f>'15'!E6</f>
        <v>12</v>
      </c>
      <c r="C7" s="9">
        <f t="shared" ref="C7:C8" si="0">AVERAGE(B7:B7)</f>
        <v>12</v>
      </c>
      <c r="D7" s="10">
        <f>RANK(C7,$C$5:$C$8,0)</f>
        <v>2</v>
      </c>
    </row>
    <row r="8" spans="1:6" x14ac:dyDescent="0.2">
      <c r="A8" s="8" t="str">
        <f>Technical!A8</f>
        <v>TouchNet</v>
      </c>
      <c r="B8" s="9">
        <f>'15'!E7</f>
        <v>16</v>
      </c>
      <c r="C8" s="9">
        <f t="shared" si="0"/>
        <v>16</v>
      </c>
      <c r="D8" s="10">
        <f>RANK(C8,$C$5:$C$8,0)</f>
        <v>1</v>
      </c>
    </row>
  </sheetData>
  <mergeCells count="2">
    <mergeCell ref="A1:F1"/>
    <mergeCell ref="A2:F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workbookViewId="0">
      <selection activeCell="H27" sqref="H27"/>
    </sheetView>
  </sheetViews>
  <sheetFormatPr defaultRowHeight="15" x14ac:dyDescent="0.2"/>
  <cols>
    <col min="1" max="1" width="42.5703125" style="1" customWidth="1"/>
    <col min="2" max="6" width="9.28515625" style="1" customWidth="1"/>
    <col min="7" max="7" width="7.5703125" style="15" customWidth="1"/>
    <col min="8" max="19" width="7.5703125" style="1" customWidth="1"/>
    <col min="20" max="22" width="14" style="1" customWidth="1"/>
    <col min="23" max="24" width="10.42578125" style="1" bestFit="1" customWidth="1"/>
    <col min="25" max="26" width="14.85546875" style="1" customWidth="1"/>
    <col min="27" max="16384" width="9.140625" style="1"/>
  </cols>
  <sheetData>
    <row r="1" spans="1:24" ht="15.75" x14ac:dyDescent="0.25">
      <c r="A1" s="37" t="s">
        <v>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 ht="26.25" customHeight="1" x14ac:dyDescent="0.2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</row>
    <row r="3" spans="1:24" ht="15.75" thickBot="1" x14ac:dyDescent="0.25">
      <c r="T3" s="2"/>
      <c r="U3" s="2"/>
      <c r="V3" s="2"/>
      <c r="W3" s="2"/>
      <c r="X3" s="2"/>
    </row>
    <row r="4" spans="1:24" s="7" customFormat="1" ht="124.5" customHeight="1" thickBot="1" x14ac:dyDescent="0.25">
      <c r="A4" s="3" t="s">
        <v>0</v>
      </c>
      <c r="B4" s="4" t="str">
        <f>'1'!E1</f>
        <v>Evaluator 1</v>
      </c>
      <c r="C4" s="4" t="str">
        <f>'2'!E1</f>
        <v>Evaluator 2</v>
      </c>
      <c r="D4" s="4" t="str">
        <f>'3'!E1</f>
        <v>Evaluator 3</v>
      </c>
      <c r="E4" s="4" t="str">
        <f>'4'!E1</f>
        <v>Evaluator 4</v>
      </c>
      <c r="F4" s="4" t="str">
        <f>'5'!E1</f>
        <v>Evaluator 5</v>
      </c>
      <c r="G4" s="4" t="str">
        <f>'6'!E1</f>
        <v>Evaluator 6</v>
      </c>
      <c r="H4" s="4" t="str">
        <f>'7'!E1</f>
        <v>Evaluator 7</v>
      </c>
      <c r="I4" s="4" t="str">
        <f>'8'!E1</f>
        <v>Evaluator 8</v>
      </c>
      <c r="J4" s="4" t="str">
        <f>'9'!E1</f>
        <v>Evaluator 9</v>
      </c>
      <c r="K4" s="4" t="str">
        <f>'10'!E1</f>
        <v>Evaluator 10</v>
      </c>
      <c r="L4" s="4" t="str">
        <f>'11'!E1</f>
        <v>Evaluator 11</v>
      </c>
      <c r="M4" s="4" t="str">
        <f>'12'!E1</f>
        <v>Evaluator 12</v>
      </c>
      <c r="N4" s="4" t="str">
        <f>'13'!E1</f>
        <v>Evaluator 13</v>
      </c>
      <c r="O4" s="4" t="str">
        <f>'14'!E1</f>
        <v>Evaluator 14</v>
      </c>
      <c r="P4" s="29" t="str">
        <f>'15'!E1</f>
        <v>Evaluator 15</v>
      </c>
      <c r="Q4" s="4" t="str">
        <f>'16'!E1</f>
        <v>Evaluator 16</v>
      </c>
      <c r="R4" s="4" t="str">
        <f>'17'!E1</f>
        <v>Evaluator 17</v>
      </c>
      <c r="S4" s="4" t="str">
        <f>'18'!E1</f>
        <v>Evaluator 18</v>
      </c>
      <c r="T4" s="5" t="s">
        <v>3</v>
      </c>
      <c r="U4" s="13" t="s">
        <v>4</v>
      </c>
      <c r="V4" s="14" t="s">
        <v>5</v>
      </c>
      <c r="W4" s="12" t="s">
        <v>1</v>
      </c>
    </row>
    <row r="5" spans="1:24" ht="16.5" customHeight="1" x14ac:dyDescent="0.2">
      <c r="A5" s="8" t="str">
        <f>'5'!A4</f>
        <v>Badgepass/IdentiSys Inc.</v>
      </c>
      <c r="B5" s="9">
        <f>'1'!I4</f>
        <v>42</v>
      </c>
      <c r="C5" s="9">
        <f>'2'!I4</f>
        <v>32</v>
      </c>
      <c r="D5" s="9">
        <f>'3'!I4</f>
        <v>49.8</v>
      </c>
      <c r="E5" s="9">
        <f>'4'!I4</f>
        <v>43</v>
      </c>
      <c r="F5" s="9">
        <f>'5'!I4</f>
        <v>59</v>
      </c>
      <c r="G5" s="9">
        <f>'6'!I4</f>
        <v>48.9</v>
      </c>
      <c r="H5" s="9">
        <f>'7'!I4</f>
        <v>34.5</v>
      </c>
      <c r="I5" s="9">
        <f>'8'!I4</f>
        <v>59</v>
      </c>
      <c r="J5" s="9">
        <f>'9'!I4</f>
        <v>54</v>
      </c>
      <c r="K5" s="9">
        <f>'10'!I4</f>
        <v>65.2</v>
      </c>
      <c r="L5" s="9">
        <f>'11'!I4</f>
        <v>32.9</v>
      </c>
      <c r="M5" s="9">
        <f>'12'!I4</f>
        <v>50.5</v>
      </c>
      <c r="N5" s="9">
        <f>'13'!I4</f>
        <v>42.5</v>
      </c>
      <c r="O5" s="9">
        <f>'14'!I4</f>
        <v>52</v>
      </c>
      <c r="P5" s="9">
        <f>SUM('15'!F4:H4)</f>
        <v>36.799999999999997</v>
      </c>
      <c r="Q5" s="9">
        <f>'16'!I4</f>
        <v>53</v>
      </c>
      <c r="R5" s="9">
        <f>'17'!I4</f>
        <v>60.5</v>
      </c>
      <c r="S5" s="9">
        <f>'18'!I4</f>
        <v>64</v>
      </c>
      <c r="T5" s="9">
        <f>AVERAGE(B5:S5)</f>
        <v>48.86666666666666</v>
      </c>
      <c r="U5" s="11">
        <f>'Non-Technical'!C5</f>
        <v>8</v>
      </c>
      <c r="V5" s="11">
        <f>T5+U5</f>
        <v>56.86666666666666</v>
      </c>
      <c r="W5" s="10">
        <f>RANK(V5,$V$5:$V$8,0)</f>
        <v>4</v>
      </c>
    </row>
    <row r="6" spans="1:24" ht="16.5" customHeight="1" x14ac:dyDescent="0.2">
      <c r="A6" s="8" t="str">
        <f>'5'!A5</f>
        <v>Blackboard Transact</v>
      </c>
      <c r="B6" s="9">
        <f>'1'!I5</f>
        <v>59</v>
      </c>
      <c r="C6" s="9">
        <f>'2'!I5</f>
        <v>64</v>
      </c>
      <c r="D6" s="9">
        <f>'3'!I5</f>
        <v>64</v>
      </c>
      <c r="E6" s="9">
        <f>'4'!I5</f>
        <v>53</v>
      </c>
      <c r="F6" s="9">
        <f>'5'!I5</f>
        <v>70</v>
      </c>
      <c r="G6" s="9">
        <f>'6'!I5</f>
        <v>62.5</v>
      </c>
      <c r="H6" s="9">
        <f>'7'!I5</f>
        <v>48.9</v>
      </c>
      <c r="I6" s="9">
        <f>'8'!I5</f>
        <v>75</v>
      </c>
      <c r="J6" s="9">
        <f>'9'!I5</f>
        <v>64</v>
      </c>
      <c r="K6" s="9">
        <f>'10'!I5</f>
        <v>74.5</v>
      </c>
      <c r="L6" s="9">
        <f>'11'!I5</f>
        <v>57</v>
      </c>
      <c r="M6" s="9">
        <f>'12'!I5</f>
        <v>56.5</v>
      </c>
      <c r="N6" s="9">
        <f>'13'!I5</f>
        <v>54.7</v>
      </c>
      <c r="O6" s="9">
        <f>'14'!I5</f>
        <v>58.5</v>
      </c>
      <c r="P6" s="9">
        <f>SUM('15'!F5:H5)</f>
        <v>42.9</v>
      </c>
      <c r="Q6" s="9">
        <f>'16'!I5</f>
        <v>64</v>
      </c>
      <c r="R6" s="9">
        <f>'17'!I5</f>
        <v>74.5</v>
      </c>
      <c r="S6" s="9">
        <f>'18'!I5</f>
        <v>75</v>
      </c>
      <c r="T6" s="9">
        <f t="shared" ref="T6:T8" si="0">AVERAGE(B6:S6)</f>
        <v>62.111111111111114</v>
      </c>
      <c r="U6" s="11">
        <f>'Non-Technical'!C6</f>
        <v>10</v>
      </c>
      <c r="V6" s="11">
        <f t="shared" ref="V6:V8" si="1">T6+U6</f>
        <v>72.111111111111114</v>
      </c>
      <c r="W6" s="10">
        <f t="shared" ref="W6:W8" si="2">RANK(V6,$V$5:$V$8,0)</f>
        <v>3</v>
      </c>
    </row>
    <row r="7" spans="1:24" x14ac:dyDescent="0.2">
      <c r="A7" s="8" t="str">
        <f>'5'!A6</f>
        <v>CBORD Group, Inc.</v>
      </c>
      <c r="B7" s="9">
        <f>'1'!I6</f>
        <v>74</v>
      </c>
      <c r="C7" s="9">
        <f>'2'!I6</f>
        <v>48</v>
      </c>
      <c r="D7" s="9">
        <f>'3'!I6</f>
        <v>47</v>
      </c>
      <c r="E7" s="9">
        <f>'4'!I6</f>
        <v>43</v>
      </c>
      <c r="F7" s="9">
        <f>'5'!I6</f>
        <v>70</v>
      </c>
      <c r="G7" s="9">
        <f>'6'!I6</f>
        <v>71.3</v>
      </c>
      <c r="H7" s="9">
        <f>'7'!I6</f>
        <v>50</v>
      </c>
      <c r="I7" s="9">
        <f>'8'!I6</f>
        <v>70</v>
      </c>
      <c r="J7" s="9">
        <f>'9'!I6</f>
        <v>54</v>
      </c>
      <c r="K7" s="9">
        <f>'10'!I6</f>
        <v>76</v>
      </c>
      <c r="L7" s="9">
        <f>'11'!I6</f>
        <v>73.8</v>
      </c>
      <c r="M7" s="9">
        <f>'12'!I6</f>
        <v>56.5</v>
      </c>
      <c r="N7" s="9">
        <f>'13'!I6</f>
        <v>54.5</v>
      </c>
      <c r="O7" s="9">
        <f>'14'!I6</f>
        <v>55</v>
      </c>
      <c r="P7" s="9">
        <f>SUM('15'!F6:H6)</f>
        <v>72</v>
      </c>
      <c r="Q7" s="9">
        <f>'16'!I6</f>
        <v>75</v>
      </c>
      <c r="R7" s="9">
        <f>'17'!I6</f>
        <v>80</v>
      </c>
      <c r="S7" s="9">
        <f>'18'!I6</f>
        <v>75</v>
      </c>
      <c r="T7" s="9">
        <f t="shared" si="0"/>
        <v>63.61666666666666</v>
      </c>
      <c r="U7" s="11">
        <f>'Non-Technical'!C7</f>
        <v>12</v>
      </c>
      <c r="V7" s="11">
        <f t="shared" si="1"/>
        <v>75.61666666666666</v>
      </c>
      <c r="W7" s="10">
        <f t="shared" si="2"/>
        <v>2</v>
      </c>
    </row>
    <row r="8" spans="1:24" x14ac:dyDescent="0.2">
      <c r="A8" s="8" t="str">
        <f>'5'!A7</f>
        <v>TouchNet</v>
      </c>
      <c r="B8" s="9">
        <f>'1'!I7</f>
        <v>58</v>
      </c>
      <c r="C8" s="9">
        <f>'2'!I7</f>
        <v>80</v>
      </c>
      <c r="D8" s="9">
        <f>'3'!I7</f>
        <v>46</v>
      </c>
      <c r="E8" s="9">
        <f>'4'!I7</f>
        <v>53</v>
      </c>
      <c r="F8" s="9">
        <f>'5'!I7</f>
        <v>75</v>
      </c>
      <c r="G8" s="9">
        <f>'6'!I7</f>
        <v>65</v>
      </c>
      <c r="H8" s="9">
        <f>'7'!I7</f>
        <v>39.5</v>
      </c>
      <c r="I8" s="9">
        <f>'8'!I7</f>
        <v>80</v>
      </c>
      <c r="J8" s="9">
        <f>'9'!I7</f>
        <v>80</v>
      </c>
      <c r="K8" s="9">
        <f>'10'!I7</f>
        <v>69</v>
      </c>
      <c r="L8" s="9">
        <f>'11'!I7</f>
        <v>69.5</v>
      </c>
      <c r="M8" s="9">
        <f>'12'!I7</f>
        <v>59</v>
      </c>
      <c r="N8" s="9">
        <f>'13'!I7</f>
        <v>52</v>
      </c>
      <c r="O8" s="9">
        <f>'14'!I7</f>
        <v>53.5</v>
      </c>
      <c r="P8" s="9">
        <f>SUM('15'!F7:H7)</f>
        <v>73</v>
      </c>
      <c r="Q8" s="9">
        <f>'16'!I7</f>
        <v>80</v>
      </c>
      <c r="R8" s="9">
        <f>'17'!I7</f>
        <v>77.5</v>
      </c>
      <c r="S8" s="9">
        <f>'18'!I7</f>
        <v>75</v>
      </c>
      <c r="T8" s="9">
        <f t="shared" si="0"/>
        <v>65.833333333333329</v>
      </c>
      <c r="U8" s="11">
        <f>'Non-Technical'!C8</f>
        <v>16</v>
      </c>
      <c r="V8" s="11">
        <f t="shared" si="1"/>
        <v>81.833333333333329</v>
      </c>
      <c r="W8" s="10">
        <f t="shared" si="2"/>
        <v>1</v>
      </c>
    </row>
    <row r="11" spans="1:24" x14ac:dyDescent="0.2">
      <c r="A11" s="30" t="s">
        <v>32</v>
      </c>
    </row>
    <row r="13" spans="1:24" x14ac:dyDescent="0.2">
      <c r="A13" s="30" t="s">
        <v>33</v>
      </c>
    </row>
  </sheetData>
  <mergeCells count="2">
    <mergeCell ref="A1:X1"/>
    <mergeCell ref="A2:X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7"/>
  <sheetViews>
    <sheetView tabSelected="1" workbookViewId="0">
      <selection activeCell="C6" sqref="C6:E6"/>
    </sheetView>
  </sheetViews>
  <sheetFormatPr defaultRowHeight="12.75" x14ac:dyDescent="0.2"/>
  <cols>
    <col min="1" max="1" width="2" customWidth="1"/>
    <col min="2" max="2" width="37.140625" bestFit="1" customWidth="1"/>
    <col min="3" max="3" width="12" customWidth="1"/>
    <col min="4" max="5" width="10.7109375" customWidth="1"/>
    <col min="6" max="6" width="12" customWidth="1"/>
    <col min="7" max="8" width="10.7109375" customWidth="1"/>
    <col min="9" max="9" width="12" customWidth="1"/>
    <col min="10" max="11" width="10.7109375" customWidth="1"/>
    <col min="12" max="12" width="12.140625" customWidth="1"/>
    <col min="13" max="14" width="10.42578125" customWidth="1"/>
  </cols>
  <sheetData>
    <row r="1" spans="2:16" ht="15.75" x14ac:dyDescent="0.25">
      <c r="B1" s="39" t="s">
        <v>34</v>
      </c>
      <c r="C1" s="39"/>
      <c r="D1" s="39"/>
      <c r="E1" s="40"/>
      <c r="F1" s="40"/>
      <c r="G1" s="40"/>
      <c r="H1" s="40" t="str">
        <f>[19]Cover!A6</f>
        <v>RFP730-17113 Cougar Card System</v>
      </c>
      <c r="I1" s="40"/>
      <c r="J1" s="40"/>
      <c r="K1" s="40"/>
      <c r="L1" s="40"/>
      <c r="M1" s="40"/>
      <c r="N1" s="40"/>
      <c r="O1" s="40"/>
      <c r="P1" s="40"/>
    </row>
    <row r="2" spans="2:16" ht="15.75" customHeight="1" x14ac:dyDescent="0.25"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16" ht="15" customHeight="1" x14ac:dyDescent="0.2">
      <c r="B3" s="41" t="s">
        <v>35</v>
      </c>
      <c r="C3" s="42">
        <f>[19]Cover!E13</f>
        <v>0</v>
      </c>
      <c r="D3" s="42"/>
      <c r="E3" s="42"/>
      <c r="F3" s="42"/>
      <c r="G3" s="42"/>
      <c r="H3" s="42"/>
      <c r="I3" s="42"/>
      <c r="J3" s="42"/>
      <c r="K3" s="42"/>
      <c r="L3" s="42"/>
    </row>
    <row r="4" spans="2:16" ht="28.5" customHeight="1" thickBot="1" x14ac:dyDescent="0.3">
      <c r="C4" s="43" t="s">
        <v>8</v>
      </c>
      <c r="D4" s="43"/>
      <c r="E4" s="43"/>
      <c r="F4" s="43" t="s">
        <v>9</v>
      </c>
      <c r="G4" s="43"/>
      <c r="H4" s="43"/>
      <c r="I4" s="43" t="s">
        <v>10</v>
      </c>
      <c r="J4" s="43"/>
      <c r="K4" s="43"/>
      <c r="L4" s="43" t="s">
        <v>11</v>
      </c>
      <c r="M4" s="43"/>
      <c r="N4" s="43"/>
    </row>
    <row r="5" spans="2:16" ht="16.5" hidden="1" thickBot="1" x14ac:dyDescent="0.3">
      <c r="B5" s="1"/>
      <c r="C5" s="44" t="s">
        <v>36</v>
      </c>
      <c r="D5" s="44"/>
      <c r="E5" s="44"/>
      <c r="F5" s="44" t="s">
        <v>36</v>
      </c>
      <c r="G5" s="44"/>
      <c r="H5" s="44"/>
      <c r="I5" s="44" t="s">
        <v>36</v>
      </c>
      <c r="J5" s="44"/>
      <c r="K5" s="44"/>
      <c r="L5" s="44" t="s">
        <v>9</v>
      </c>
      <c r="M5" s="44"/>
      <c r="N5" s="44"/>
    </row>
    <row r="6" spans="2:16" ht="187.5" customHeight="1" x14ac:dyDescent="0.2">
      <c r="B6" s="45"/>
      <c r="C6" s="46" t="s">
        <v>54</v>
      </c>
      <c r="D6" s="47"/>
      <c r="E6" s="48"/>
      <c r="F6" s="49" t="s">
        <v>37</v>
      </c>
      <c r="G6" s="47"/>
      <c r="H6" s="48"/>
      <c r="I6" s="49" t="s">
        <v>38</v>
      </c>
      <c r="J6" s="47"/>
      <c r="K6" s="48"/>
      <c r="L6" s="49" t="s">
        <v>39</v>
      </c>
      <c r="M6" s="50"/>
      <c r="N6" s="51"/>
      <c r="O6" s="52" t="s">
        <v>40</v>
      </c>
    </row>
    <row r="7" spans="2:16" x14ac:dyDescent="0.2">
      <c r="B7" s="53" t="s">
        <v>7</v>
      </c>
      <c r="C7" s="54" t="s">
        <v>41</v>
      </c>
      <c r="D7" s="55" t="s">
        <v>42</v>
      </c>
      <c r="E7" s="56" t="s">
        <v>43</v>
      </c>
      <c r="F7" s="54" t="s">
        <v>41</v>
      </c>
      <c r="G7" s="55" t="s">
        <v>42</v>
      </c>
      <c r="H7" s="56" t="s">
        <v>43</v>
      </c>
      <c r="I7" s="54" t="s">
        <v>41</v>
      </c>
      <c r="J7" s="55" t="s">
        <v>42</v>
      </c>
      <c r="K7" s="56" t="s">
        <v>43</v>
      </c>
      <c r="L7" s="57" t="s">
        <v>41</v>
      </c>
      <c r="M7" s="58" t="s">
        <v>42</v>
      </c>
      <c r="N7" s="59" t="s">
        <v>43</v>
      </c>
      <c r="O7" s="60"/>
    </row>
    <row r="8" spans="2:16" x14ac:dyDescent="0.2">
      <c r="B8" s="61" t="str">
        <f>'[19]RFP Submittal'!A4</f>
        <v>Badgepass/IdentiSys Inc.</v>
      </c>
      <c r="C8" s="62"/>
      <c r="D8" s="63">
        <v>4</v>
      </c>
      <c r="E8" s="64">
        <f>C8*D8</f>
        <v>0</v>
      </c>
      <c r="F8" s="62"/>
      <c r="G8" s="63">
        <v>5</v>
      </c>
      <c r="H8" s="64">
        <f>F8*G8</f>
        <v>0</v>
      </c>
      <c r="I8" s="62"/>
      <c r="J8" s="63">
        <v>5</v>
      </c>
      <c r="K8" s="64">
        <f>I8*J8</f>
        <v>0</v>
      </c>
      <c r="L8" s="65"/>
      <c r="M8" s="66">
        <v>6</v>
      </c>
      <c r="N8" s="67">
        <f>L8*M8</f>
        <v>0</v>
      </c>
      <c r="O8" s="68">
        <f>E8+H8+K8+N8</f>
        <v>0</v>
      </c>
    </row>
    <row r="9" spans="2:16" x14ac:dyDescent="0.2">
      <c r="B9" s="61" t="str">
        <f>'[19]RFP Submittal'!A5</f>
        <v>Blackboard Transact</v>
      </c>
      <c r="C9" s="62"/>
      <c r="D9" s="63">
        <v>4</v>
      </c>
      <c r="E9" s="64">
        <f t="shared" ref="E9:E11" si="0">C9*D9</f>
        <v>0</v>
      </c>
      <c r="F9" s="62"/>
      <c r="G9" s="63">
        <v>5</v>
      </c>
      <c r="H9" s="64">
        <f t="shared" ref="H9:H11" si="1">F9*G9</f>
        <v>0</v>
      </c>
      <c r="I9" s="62"/>
      <c r="J9" s="63">
        <v>5</v>
      </c>
      <c r="K9" s="64">
        <f t="shared" ref="K9:K11" si="2">I9*J9</f>
        <v>0</v>
      </c>
      <c r="L9" s="65"/>
      <c r="M9" s="66">
        <v>6</v>
      </c>
      <c r="N9" s="67">
        <f>L9*M9</f>
        <v>0</v>
      </c>
      <c r="O9" s="68">
        <f t="shared" ref="O9:O11" si="3">E9+H9+K9+N9</f>
        <v>0</v>
      </c>
    </row>
    <row r="10" spans="2:16" x14ac:dyDescent="0.2">
      <c r="B10" s="61" t="str">
        <f>'[19]RFP Submittal'!A6</f>
        <v>CBORD Group, Inc.</v>
      </c>
      <c r="C10" s="62"/>
      <c r="D10" s="63">
        <v>4</v>
      </c>
      <c r="E10" s="64">
        <f t="shared" si="0"/>
        <v>0</v>
      </c>
      <c r="F10" s="62"/>
      <c r="G10" s="63">
        <v>5</v>
      </c>
      <c r="H10" s="64">
        <f t="shared" si="1"/>
        <v>0</v>
      </c>
      <c r="I10" s="62"/>
      <c r="J10" s="63">
        <v>5</v>
      </c>
      <c r="K10" s="64">
        <f t="shared" si="2"/>
        <v>0</v>
      </c>
      <c r="L10" s="65"/>
      <c r="M10" s="66">
        <v>6</v>
      </c>
      <c r="N10" s="67">
        <f t="shared" ref="N10:N11" si="4">L10*M10</f>
        <v>0</v>
      </c>
      <c r="O10" s="68">
        <f t="shared" si="3"/>
        <v>0</v>
      </c>
    </row>
    <row r="11" spans="2:16" x14ac:dyDescent="0.2">
      <c r="B11" s="61" t="str">
        <f>'[19]RFP Submittal'!A7</f>
        <v>TouchNet</v>
      </c>
      <c r="C11" s="62"/>
      <c r="D11" s="63">
        <v>4</v>
      </c>
      <c r="E11" s="64">
        <f t="shared" si="0"/>
        <v>0</v>
      </c>
      <c r="F11" s="62"/>
      <c r="G11" s="63">
        <v>5</v>
      </c>
      <c r="H11" s="64">
        <f t="shared" si="1"/>
        <v>0</v>
      </c>
      <c r="I11" s="62"/>
      <c r="J11" s="63">
        <v>5</v>
      </c>
      <c r="K11" s="64">
        <f t="shared" si="2"/>
        <v>0</v>
      </c>
      <c r="L11" s="65"/>
      <c r="M11" s="66">
        <v>6</v>
      </c>
      <c r="N11" s="67">
        <f t="shared" si="4"/>
        <v>0</v>
      </c>
      <c r="O11" s="68">
        <f t="shared" si="3"/>
        <v>0</v>
      </c>
    </row>
    <row r="12" spans="2:16" x14ac:dyDescent="0.2"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1"/>
      <c r="M12" s="71"/>
      <c r="N12" s="71"/>
      <c r="O12" s="71"/>
    </row>
    <row r="13" spans="2:16" x14ac:dyDescent="0.2"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1"/>
      <c r="M13" s="71"/>
      <c r="N13" s="71"/>
      <c r="O13" s="71"/>
    </row>
    <row r="14" spans="2:16" x14ac:dyDescent="0.2"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1"/>
      <c r="M14" s="71"/>
      <c r="N14" s="71"/>
      <c r="O14" s="71"/>
    </row>
    <row r="15" spans="2:16" x14ac:dyDescent="0.2"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</row>
    <row r="16" spans="2:16" ht="13.5" thickBot="1" x14ac:dyDescent="0.25">
      <c r="B16" s="73" t="s">
        <v>44</v>
      </c>
      <c r="C16" s="73"/>
      <c r="D16" s="73"/>
      <c r="E16" s="73"/>
      <c r="F16" s="74"/>
      <c r="G16" s="74"/>
      <c r="H16" s="74"/>
      <c r="I16" s="74"/>
      <c r="J16" s="74"/>
      <c r="K16" s="74"/>
      <c r="L16" s="72"/>
      <c r="M16" s="72" t="s">
        <v>45</v>
      </c>
      <c r="N16" s="72"/>
      <c r="O16" s="72"/>
    </row>
    <row r="17" spans="2:17" ht="13.5" thickBot="1" x14ac:dyDescent="0.25">
      <c r="B17" s="73"/>
      <c r="C17" s="73"/>
      <c r="D17" s="73"/>
      <c r="E17" s="73"/>
      <c r="F17" s="74"/>
      <c r="G17" s="74"/>
      <c r="H17" s="74"/>
      <c r="I17" s="74"/>
      <c r="J17" s="74"/>
      <c r="K17" s="74"/>
      <c r="L17" s="72"/>
      <c r="M17" s="75" t="s">
        <v>46</v>
      </c>
      <c r="N17" s="76"/>
      <c r="O17" s="76"/>
      <c r="P17" s="76"/>
      <c r="Q17" s="77"/>
    </row>
    <row r="18" spans="2:17" x14ac:dyDescent="0.2">
      <c r="B18" s="73"/>
      <c r="C18" s="73"/>
      <c r="D18" s="73"/>
      <c r="E18" s="73"/>
      <c r="F18" s="74"/>
      <c r="G18" s="74"/>
      <c r="H18" s="74"/>
      <c r="I18" s="74"/>
      <c r="J18" s="74"/>
      <c r="K18" s="74"/>
      <c r="L18" s="72"/>
      <c r="M18" s="72"/>
      <c r="N18" s="72"/>
      <c r="O18" s="72"/>
    </row>
    <row r="19" spans="2:17" ht="13.5" thickBot="1" x14ac:dyDescent="0.25">
      <c r="B19" s="78"/>
      <c r="C19" s="78"/>
      <c r="D19" s="78"/>
      <c r="E19" s="78"/>
      <c r="F19" s="79"/>
      <c r="G19" s="79"/>
      <c r="H19" s="79"/>
      <c r="I19" s="79"/>
      <c r="J19" s="79"/>
      <c r="K19" s="79"/>
      <c r="L19" s="72"/>
      <c r="M19" s="72"/>
      <c r="N19" s="72"/>
      <c r="O19" s="72"/>
    </row>
    <row r="20" spans="2:17" ht="13.5" thickTop="1" x14ac:dyDescent="0.2">
      <c r="B20" s="80" t="s">
        <v>47</v>
      </c>
      <c r="C20" s="81"/>
      <c r="D20" s="81"/>
      <c r="E20" s="82"/>
      <c r="F20" s="83"/>
      <c r="G20" s="83"/>
      <c r="H20" s="83"/>
      <c r="I20" s="83"/>
      <c r="J20" s="83"/>
      <c r="K20" s="83"/>
      <c r="L20" s="72"/>
      <c r="M20" s="72"/>
      <c r="N20" s="72"/>
      <c r="O20" s="72"/>
    </row>
    <row r="21" spans="2:17" x14ac:dyDescent="0.2">
      <c r="B21" s="84" t="s">
        <v>48</v>
      </c>
      <c r="C21" s="85"/>
      <c r="D21" s="85"/>
      <c r="E21" s="86"/>
      <c r="F21" s="87"/>
      <c r="G21" s="87"/>
      <c r="H21" s="87"/>
      <c r="I21" s="87"/>
      <c r="J21" s="87"/>
      <c r="K21" s="87"/>
      <c r="L21" s="72"/>
      <c r="M21" s="72"/>
      <c r="N21" s="72"/>
      <c r="O21" s="72"/>
    </row>
    <row r="22" spans="2:17" x14ac:dyDescent="0.2">
      <c r="B22" s="88" t="s">
        <v>49</v>
      </c>
      <c r="C22" s="89"/>
      <c r="D22" s="89"/>
      <c r="E22" s="90"/>
      <c r="F22" s="91"/>
      <c r="G22" s="91"/>
      <c r="H22" s="91"/>
      <c r="I22" s="91"/>
      <c r="J22" s="91"/>
      <c r="K22" s="91"/>
      <c r="L22" s="72"/>
      <c r="M22" s="72"/>
      <c r="N22" s="72"/>
      <c r="O22" s="72"/>
    </row>
    <row r="23" spans="2:17" x14ac:dyDescent="0.2">
      <c r="B23" s="88" t="s">
        <v>50</v>
      </c>
      <c r="C23" s="89"/>
      <c r="D23" s="89"/>
      <c r="E23" s="90"/>
      <c r="F23" s="91"/>
      <c r="G23" s="91"/>
      <c r="H23" s="91"/>
      <c r="I23" s="91"/>
      <c r="J23" s="91"/>
      <c r="K23" s="91"/>
      <c r="L23" s="72"/>
      <c r="M23" s="72"/>
      <c r="N23" s="72"/>
      <c r="O23" s="72"/>
    </row>
    <row r="24" spans="2:17" x14ac:dyDescent="0.2">
      <c r="B24" s="88" t="s">
        <v>51</v>
      </c>
      <c r="C24" s="89"/>
      <c r="D24" s="89"/>
      <c r="E24" s="90"/>
      <c r="F24" s="91"/>
      <c r="G24" s="91"/>
      <c r="H24" s="91"/>
      <c r="I24" s="91"/>
      <c r="J24" s="91"/>
      <c r="K24" s="91"/>
      <c r="L24" s="72"/>
      <c r="M24" s="72"/>
      <c r="N24" s="72"/>
      <c r="O24" s="72"/>
    </row>
    <row r="25" spans="2:17" x14ac:dyDescent="0.2">
      <c r="B25" s="88" t="s">
        <v>52</v>
      </c>
      <c r="C25" s="89"/>
      <c r="D25" s="89"/>
      <c r="E25" s="90"/>
      <c r="F25" s="91"/>
      <c r="G25" s="91"/>
      <c r="H25" s="91"/>
      <c r="I25" s="91"/>
      <c r="J25" s="91"/>
      <c r="K25" s="91"/>
      <c r="L25" s="72"/>
      <c r="M25" s="72"/>
      <c r="N25" s="72"/>
      <c r="O25" s="72"/>
    </row>
    <row r="26" spans="2:17" ht="13.5" thickBot="1" x14ac:dyDescent="0.25">
      <c r="B26" s="92" t="s">
        <v>53</v>
      </c>
      <c r="C26" s="93"/>
      <c r="D26" s="93"/>
      <c r="E26" s="94"/>
      <c r="F26" s="91"/>
      <c r="G26" s="91"/>
      <c r="H26" s="91"/>
      <c r="I26" s="91"/>
      <c r="J26" s="91"/>
      <c r="K26" s="91"/>
      <c r="L26" s="72"/>
      <c r="M26" s="72"/>
      <c r="N26" s="72"/>
      <c r="O26" s="72"/>
    </row>
    <row r="27" spans="2:17" ht="13.5" thickTop="1" x14ac:dyDescent="0.2"/>
  </sheetData>
  <mergeCells count="22">
    <mergeCell ref="B25:E25"/>
    <mergeCell ref="B26:E26"/>
    <mergeCell ref="B16:E19"/>
    <mergeCell ref="B20:E20"/>
    <mergeCell ref="B21:E21"/>
    <mergeCell ref="B22:E22"/>
    <mergeCell ref="B23:E23"/>
    <mergeCell ref="B24:E24"/>
    <mergeCell ref="C5:E5"/>
    <mergeCell ref="F5:H5"/>
    <mergeCell ref="I5:K5"/>
    <mergeCell ref="L5:N5"/>
    <mergeCell ref="C6:E6"/>
    <mergeCell ref="F6:H6"/>
    <mergeCell ref="I6:K6"/>
    <mergeCell ref="L6:N6"/>
    <mergeCell ref="B1:D1"/>
    <mergeCell ref="C3:L3"/>
    <mergeCell ref="C4:E4"/>
    <mergeCell ref="F4:H4"/>
    <mergeCell ref="I4:K4"/>
    <mergeCell ref="L4:N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1" sqref="E1:I1"/>
    </sheetView>
  </sheetViews>
  <sheetFormatPr defaultRowHeight="12.75" x14ac:dyDescent="0.2"/>
  <cols>
    <col min="1" max="4" width="9.140625" style="23"/>
    <col min="5" max="6" width="9" style="23" bestFit="1" customWidth="1"/>
    <col min="7" max="8" width="9" style="23" customWidth="1"/>
    <col min="9" max="9" width="6.5703125" style="23" bestFit="1" customWidth="1"/>
    <col min="10" max="16384" width="9.140625" style="23"/>
  </cols>
  <sheetData>
    <row r="1" spans="1:9" ht="15.75" x14ac:dyDescent="0.25">
      <c r="A1" s="22" t="s">
        <v>6</v>
      </c>
      <c r="B1" s="22"/>
      <c r="C1" s="22"/>
      <c r="D1" s="22"/>
      <c r="E1" s="32" t="s">
        <v>16</v>
      </c>
      <c r="F1" s="32"/>
      <c r="G1" s="32"/>
      <c r="H1" s="32"/>
      <c r="I1" s="32"/>
    </row>
    <row r="2" spans="1:9" ht="15.75" x14ac:dyDescent="0.25">
      <c r="A2" s="22"/>
      <c r="B2" s="24"/>
    </row>
    <row r="3" spans="1:9" x14ac:dyDescent="0.2">
      <c r="A3" s="33" t="s">
        <v>7</v>
      </c>
      <c r="B3" s="33"/>
      <c r="C3" s="33"/>
      <c r="D3" s="33"/>
      <c r="E3" s="25" t="s">
        <v>8</v>
      </c>
      <c r="F3" s="25" t="s">
        <v>9</v>
      </c>
      <c r="G3" s="25" t="s">
        <v>10</v>
      </c>
      <c r="H3" s="25" t="s">
        <v>11</v>
      </c>
      <c r="I3" s="26" t="s">
        <v>12</v>
      </c>
    </row>
    <row r="4" spans="1:9" x14ac:dyDescent="0.2">
      <c r="A4" s="31" t="str">
        <f>'[3]RFP Submittal'!A4</f>
        <v>Badgepass/IdentiSys Inc.</v>
      </c>
      <c r="B4" s="31"/>
      <c r="C4" s="31"/>
      <c r="D4" s="31"/>
      <c r="E4" s="27">
        <f>[3]Evaluation!E8</f>
        <v>0</v>
      </c>
      <c r="F4" s="27">
        <f>[3]Evaluation!H8</f>
        <v>15</v>
      </c>
      <c r="G4" s="27">
        <f>[3]Evaluation!K8</f>
        <v>15</v>
      </c>
      <c r="H4" s="27">
        <f>[3]Evaluation!N8</f>
        <v>19.799999999999997</v>
      </c>
      <c r="I4" s="28">
        <f>SUM(E4:H4)</f>
        <v>49.8</v>
      </c>
    </row>
    <row r="5" spans="1:9" x14ac:dyDescent="0.2">
      <c r="A5" s="31" t="str">
        <f>'[3]RFP Submittal'!A5</f>
        <v>Blackboard Transact</v>
      </c>
      <c r="B5" s="31"/>
      <c r="C5" s="31"/>
      <c r="D5" s="31"/>
      <c r="E5" s="27">
        <f>[3]Evaluation!E9</f>
        <v>0</v>
      </c>
      <c r="F5" s="27">
        <f>[3]Evaluation!H9</f>
        <v>20</v>
      </c>
      <c r="G5" s="27">
        <f>[3]Evaluation!K9</f>
        <v>20</v>
      </c>
      <c r="H5" s="27">
        <f>[3]Evaluation!N9</f>
        <v>24</v>
      </c>
      <c r="I5" s="28">
        <f>SUM(E5:H5)</f>
        <v>64</v>
      </c>
    </row>
    <row r="6" spans="1:9" x14ac:dyDescent="0.2">
      <c r="A6" s="31" t="str">
        <f>'[3]RFP Submittal'!A6</f>
        <v>CBORD Group, Inc.</v>
      </c>
      <c r="B6" s="31"/>
      <c r="C6" s="31"/>
      <c r="D6" s="31"/>
      <c r="E6" s="27">
        <f>[3]Evaluation!E10</f>
        <v>0</v>
      </c>
      <c r="F6" s="27">
        <f>[3]Evaluation!H10</f>
        <v>16</v>
      </c>
      <c r="G6" s="27">
        <f>[3]Evaluation!K10</f>
        <v>16</v>
      </c>
      <c r="H6" s="27">
        <f>[3]Evaluation!N10</f>
        <v>15</v>
      </c>
      <c r="I6" s="28">
        <f>SUM(E6:H6)</f>
        <v>47</v>
      </c>
    </row>
    <row r="7" spans="1:9" x14ac:dyDescent="0.2">
      <c r="A7" s="31" t="str">
        <f>'[3]RFP Submittal'!A7</f>
        <v>TouchNet</v>
      </c>
      <c r="B7" s="31"/>
      <c r="C7" s="31"/>
      <c r="D7" s="31"/>
      <c r="E7" s="27">
        <f>[3]Evaluation!E11</f>
        <v>0</v>
      </c>
      <c r="F7" s="27">
        <f>[3]Evaluation!H11</f>
        <v>15</v>
      </c>
      <c r="G7" s="27">
        <f>[3]Evaluation!K11</f>
        <v>16</v>
      </c>
      <c r="H7" s="27">
        <f>[3]Evaluation!N11</f>
        <v>15</v>
      </c>
      <c r="I7" s="28">
        <f>SUM(E7:H7)</f>
        <v>46</v>
      </c>
    </row>
  </sheetData>
  <mergeCells count="6"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39" sqref="E39"/>
    </sheetView>
  </sheetViews>
  <sheetFormatPr defaultRowHeight="12.75" x14ac:dyDescent="0.2"/>
  <cols>
    <col min="1" max="4" width="9.140625" style="23"/>
    <col min="5" max="6" width="9" style="23" bestFit="1" customWidth="1"/>
    <col min="7" max="8" width="9" style="23" customWidth="1"/>
    <col min="9" max="9" width="6.5703125" style="23" bestFit="1" customWidth="1"/>
    <col min="10" max="16384" width="9.140625" style="23"/>
  </cols>
  <sheetData>
    <row r="1" spans="1:9" ht="15.75" x14ac:dyDescent="0.25">
      <c r="A1" s="22" t="s">
        <v>6</v>
      </c>
      <c r="B1" s="22"/>
      <c r="C1" s="22"/>
      <c r="D1" s="22"/>
      <c r="E1" s="32" t="s">
        <v>17</v>
      </c>
      <c r="F1" s="32"/>
      <c r="G1" s="32"/>
      <c r="H1" s="32"/>
      <c r="I1" s="32"/>
    </row>
    <row r="2" spans="1:9" ht="15.75" x14ac:dyDescent="0.25">
      <c r="A2" s="22"/>
      <c r="B2" s="24"/>
    </row>
    <row r="3" spans="1:9" x14ac:dyDescent="0.2">
      <c r="A3" s="33" t="s">
        <v>7</v>
      </c>
      <c r="B3" s="33"/>
      <c r="C3" s="33"/>
      <c r="D3" s="33"/>
      <c r="E3" s="25" t="s">
        <v>8</v>
      </c>
      <c r="F3" s="25" t="s">
        <v>9</v>
      </c>
      <c r="G3" s="25" t="s">
        <v>10</v>
      </c>
      <c r="H3" s="25" t="s">
        <v>11</v>
      </c>
      <c r="I3" s="26" t="s">
        <v>12</v>
      </c>
    </row>
    <row r="4" spans="1:9" x14ac:dyDescent="0.2">
      <c r="A4" s="31" t="str">
        <f>'[4]RFP Submittal'!A4</f>
        <v>Badgepass/IdentiSys Inc.</v>
      </c>
      <c r="B4" s="31"/>
      <c r="C4" s="31"/>
      <c r="D4" s="31"/>
      <c r="E4" s="27">
        <f>[4]Evaluation!E8</f>
        <v>0</v>
      </c>
      <c r="F4" s="27">
        <f>[4]Evaluation!H8</f>
        <v>15</v>
      </c>
      <c r="G4" s="27">
        <f>[4]Evaluation!K8</f>
        <v>10</v>
      </c>
      <c r="H4" s="27">
        <f>[4]Evaluation!N8</f>
        <v>18</v>
      </c>
      <c r="I4" s="28">
        <f>SUM(E4:H4)</f>
        <v>43</v>
      </c>
    </row>
    <row r="5" spans="1:9" x14ac:dyDescent="0.2">
      <c r="A5" s="31" t="str">
        <f>'[4]RFP Submittal'!A5</f>
        <v>Blackboard Transact</v>
      </c>
      <c r="B5" s="31"/>
      <c r="C5" s="31"/>
      <c r="D5" s="31"/>
      <c r="E5" s="27">
        <f>[4]Evaluation!E9</f>
        <v>0</v>
      </c>
      <c r="F5" s="27">
        <f>[4]Evaluation!H9</f>
        <v>20</v>
      </c>
      <c r="G5" s="27">
        <f>[4]Evaluation!K9</f>
        <v>15</v>
      </c>
      <c r="H5" s="27">
        <f>[4]Evaluation!N9</f>
        <v>18</v>
      </c>
      <c r="I5" s="28">
        <f>SUM(E5:H5)</f>
        <v>53</v>
      </c>
    </row>
    <row r="6" spans="1:9" x14ac:dyDescent="0.2">
      <c r="A6" s="31" t="str">
        <f>'[4]RFP Submittal'!A6</f>
        <v>CBORD Group, Inc.</v>
      </c>
      <c r="B6" s="31"/>
      <c r="C6" s="31"/>
      <c r="D6" s="31"/>
      <c r="E6" s="27">
        <f>[4]Evaluation!E10</f>
        <v>0</v>
      </c>
      <c r="F6" s="27">
        <f>[4]Evaluation!H10</f>
        <v>10</v>
      </c>
      <c r="G6" s="27">
        <f>[4]Evaluation!K10</f>
        <v>15</v>
      </c>
      <c r="H6" s="27">
        <f>[4]Evaluation!N10</f>
        <v>18</v>
      </c>
      <c r="I6" s="28">
        <f>SUM(E6:H6)</f>
        <v>43</v>
      </c>
    </row>
    <row r="7" spans="1:9" x14ac:dyDescent="0.2">
      <c r="A7" s="31" t="str">
        <f>'[4]RFP Submittal'!A7</f>
        <v>TouchNet</v>
      </c>
      <c r="B7" s="31"/>
      <c r="C7" s="31"/>
      <c r="D7" s="31"/>
      <c r="E7" s="27">
        <f>[4]Evaluation!E11</f>
        <v>0</v>
      </c>
      <c r="F7" s="27">
        <f>[4]Evaluation!H11</f>
        <v>20</v>
      </c>
      <c r="G7" s="27">
        <f>[4]Evaluation!K11</f>
        <v>15</v>
      </c>
      <c r="H7" s="27">
        <f>[4]Evaluation!N11</f>
        <v>18</v>
      </c>
      <c r="I7" s="28">
        <f>SUM(E7:H7)</f>
        <v>53</v>
      </c>
    </row>
  </sheetData>
  <mergeCells count="6"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1" sqref="E1:I1"/>
    </sheetView>
  </sheetViews>
  <sheetFormatPr defaultRowHeight="12.75" x14ac:dyDescent="0.2"/>
  <cols>
    <col min="5" max="6" width="9" bestFit="1" customWidth="1"/>
    <col min="7" max="8" width="9" customWidth="1"/>
    <col min="9" max="9" width="6.5703125" bestFit="1" customWidth="1"/>
  </cols>
  <sheetData>
    <row r="1" spans="1:9" ht="15.75" x14ac:dyDescent="0.25">
      <c r="A1" s="16" t="s">
        <v>6</v>
      </c>
      <c r="B1" s="16"/>
      <c r="C1" s="16"/>
      <c r="D1" s="16"/>
      <c r="E1" s="35" t="s">
        <v>18</v>
      </c>
      <c r="F1" s="35"/>
      <c r="G1" s="35"/>
      <c r="H1" s="35"/>
      <c r="I1" s="35"/>
    </row>
    <row r="2" spans="1:9" ht="15.75" x14ac:dyDescent="0.25">
      <c r="A2" s="16"/>
      <c r="B2" s="17"/>
    </row>
    <row r="3" spans="1:9" x14ac:dyDescent="0.2">
      <c r="A3" s="36" t="s">
        <v>7</v>
      </c>
      <c r="B3" s="36"/>
      <c r="C3" s="36"/>
      <c r="D3" s="36"/>
      <c r="E3" s="20" t="s">
        <v>8</v>
      </c>
      <c r="F3" s="20" t="s">
        <v>9</v>
      </c>
      <c r="G3" s="20" t="s">
        <v>10</v>
      </c>
      <c r="H3" s="20" t="s">
        <v>11</v>
      </c>
      <c r="I3" s="21" t="s">
        <v>12</v>
      </c>
    </row>
    <row r="4" spans="1:9" x14ac:dyDescent="0.2">
      <c r="A4" s="34" t="str">
        <f>'[5]RFP Submittal'!A4</f>
        <v>Badgepass/IdentiSys Inc.</v>
      </c>
      <c r="B4" s="34"/>
      <c r="C4" s="34"/>
      <c r="D4" s="34"/>
      <c r="E4" s="18">
        <f>[5]Evaluation!E8</f>
        <v>0</v>
      </c>
      <c r="F4" s="18">
        <f>[5]Evaluation!H8</f>
        <v>20</v>
      </c>
      <c r="G4" s="18">
        <f>[5]Evaluation!K8</f>
        <v>15</v>
      </c>
      <c r="H4" s="18">
        <f>[5]Evaluation!N8</f>
        <v>24</v>
      </c>
      <c r="I4" s="19">
        <f>SUM(E4:H4)</f>
        <v>59</v>
      </c>
    </row>
    <row r="5" spans="1:9" x14ac:dyDescent="0.2">
      <c r="A5" s="34" t="str">
        <f>'[5]RFP Submittal'!A5</f>
        <v>Blackboard Transact</v>
      </c>
      <c r="B5" s="34"/>
      <c r="C5" s="34"/>
      <c r="D5" s="34"/>
      <c r="E5" s="18">
        <f>[5]Evaluation!E9</f>
        <v>0</v>
      </c>
      <c r="F5" s="18">
        <f>[5]Evaluation!H9</f>
        <v>25</v>
      </c>
      <c r="G5" s="18">
        <f>[5]Evaluation!K9</f>
        <v>15</v>
      </c>
      <c r="H5" s="18">
        <f>[5]Evaluation!N9</f>
        <v>30</v>
      </c>
      <c r="I5" s="19">
        <f>SUM(E5:H5)</f>
        <v>70</v>
      </c>
    </row>
    <row r="6" spans="1:9" x14ac:dyDescent="0.2">
      <c r="A6" s="34" t="str">
        <f>'[5]RFP Submittal'!A6</f>
        <v>CBORD Group, Inc.</v>
      </c>
      <c r="B6" s="34"/>
      <c r="C6" s="34"/>
      <c r="D6" s="34"/>
      <c r="E6" s="18">
        <f>[5]Evaluation!E10</f>
        <v>0</v>
      </c>
      <c r="F6" s="18">
        <f>[5]Evaluation!H10</f>
        <v>25</v>
      </c>
      <c r="G6" s="18">
        <f>[5]Evaluation!K10</f>
        <v>15</v>
      </c>
      <c r="H6" s="18">
        <f>[5]Evaluation!N10</f>
        <v>30</v>
      </c>
      <c r="I6" s="19">
        <f>SUM(E6:H6)</f>
        <v>70</v>
      </c>
    </row>
    <row r="7" spans="1:9" x14ac:dyDescent="0.2">
      <c r="A7" s="34" t="str">
        <f>'[5]RFP Submittal'!A7</f>
        <v>TouchNet</v>
      </c>
      <c r="B7" s="34"/>
      <c r="C7" s="34"/>
      <c r="D7" s="34"/>
      <c r="E7" s="18">
        <f>[5]Evaluation!E11</f>
        <v>0</v>
      </c>
      <c r="F7" s="18">
        <f>[5]Evaluation!H11</f>
        <v>25</v>
      </c>
      <c r="G7" s="18">
        <f>[5]Evaluation!K11</f>
        <v>20</v>
      </c>
      <c r="H7" s="18">
        <f>[5]Evaluation!N11</f>
        <v>30</v>
      </c>
      <c r="I7" s="19">
        <f>SUM(E7:H7)</f>
        <v>75</v>
      </c>
    </row>
  </sheetData>
  <mergeCells count="6"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1" sqref="E1:I1"/>
    </sheetView>
  </sheetViews>
  <sheetFormatPr defaultRowHeight="12.75" x14ac:dyDescent="0.2"/>
  <cols>
    <col min="5" max="6" width="9" bestFit="1" customWidth="1"/>
    <col min="7" max="8" width="9" customWidth="1"/>
    <col min="9" max="9" width="6.5703125" bestFit="1" customWidth="1"/>
  </cols>
  <sheetData>
    <row r="1" spans="1:9" ht="15.75" x14ac:dyDescent="0.25">
      <c r="A1" s="16" t="s">
        <v>6</v>
      </c>
      <c r="B1" s="16"/>
      <c r="C1" s="16"/>
      <c r="D1" s="16"/>
      <c r="E1" s="35" t="s">
        <v>19</v>
      </c>
      <c r="F1" s="35"/>
      <c r="G1" s="35"/>
      <c r="H1" s="35"/>
      <c r="I1" s="35"/>
    </row>
    <row r="2" spans="1:9" ht="15.75" x14ac:dyDescent="0.25">
      <c r="A2" s="16"/>
      <c r="B2" s="17"/>
    </row>
    <row r="3" spans="1:9" x14ac:dyDescent="0.2">
      <c r="A3" s="36" t="s">
        <v>7</v>
      </c>
      <c r="B3" s="36"/>
      <c r="C3" s="36"/>
      <c r="D3" s="36"/>
      <c r="E3" s="20" t="s">
        <v>8</v>
      </c>
      <c r="F3" s="20" t="s">
        <v>9</v>
      </c>
      <c r="G3" s="20" t="s">
        <v>10</v>
      </c>
      <c r="H3" s="20" t="s">
        <v>11</v>
      </c>
      <c r="I3" s="21" t="s">
        <v>12</v>
      </c>
    </row>
    <row r="4" spans="1:9" x14ac:dyDescent="0.2">
      <c r="A4" s="34" t="str">
        <f>'[6]RFP Submittal'!A4</f>
        <v>Badgepass/IdentiSys Inc.</v>
      </c>
      <c r="B4" s="34"/>
      <c r="C4" s="34"/>
      <c r="D4" s="34"/>
      <c r="E4" s="18">
        <f>[6]Evaluation!E8</f>
        <v>0</v>
      </c>
      <c r="F4" s="18">
        <f>[6]Evaluation!H8</f>
        <v>17</v>
      </c>
      <c r="G4" s="18">
        <f>[6]Evaluation!K8</f>
        <v>17.5</v>
      </c>
      <c r="H4" s="18">
        <f>[6]Evaluation!N8</f>
        <v>14.399999999999999</v>
      </c>
      <c r="I4" s="19">
        <f>SUM(E4:H4)</f>
        <v>48.9</v>
      </c>
    </row>
    <row r="5" spans="1:9" x14ac:dyDescent="0.2">
      <c r="A5" s="34" t="str">
        <f>'[6]RFP Submittal'!A5</f>
        <v>Blackboard Transact</v>
      </c>
      <c r="B5" s="34"/>
      <c r="C5" s="34"/>
      <c r="D5" s="34"/>
      <c r="E5" s="18">
        <f>[6]Evaluation!E9</f>
        <v>0</v>
      </c>
      <c r="F5" s="18">
        <f>[6]Evaluation!H9</f>
        <v>20</v>
      </c>
      <c r="G5" s="18">
        <f>[6]Evaluation!K9</f>
        <v>21.5</v>
      </c>
      <c r="H5" s="18">
        <f>[6]Evaluation!N9</f>
        <v>21</v>
      </c>
      <c r="I5" s="19">
        <f>SUM(E5:H5)</f>
        <v>62.5</v>
      </c>
    </row>
    <row r="6" spans="1:9" x14ac:dyDescent="0.2">
      <c r="A6" s="34" t="str">
        <f>'[6]RFP Submittal'!A6</f>
        <v>CBORD Group, Inc.</v>
      </c>
      <c r="B6" s="34"/>
      <c r="C6" s="34"/>
      <c r="D6" s="34"/>
      <c r="E6" s="18">
        <f>[6]Evaluation!E10</f>
        <v>0</v>
      </c>
      <c r="F6" s="18">
        <f>[6]Evaluation!H10</f>
        <v>22.5</v>
      </c>
      <c r="G6" s="18">
        <f>[6]Evaluation!K10</f>
        <v>23</v>
      </c>
      <c r="H6" s="18">
        <f>[6]Evaluation!N10</f>
        <v>25.799999999999997</v>
      </c>
      <c r="I6" s="19">
        <f>SUM(E6:H6)</f>
        <v>71.3</v>
      </c>
    </row>
    <row r="7" spans="1:9" x14ac:dyDescent="0.2">
      <c r="A7" s="34" t="str">
        <f>'[6]RFP Submittal'!A7</f>
        <v>TouchNet</v>
      </c>
      <c r="B7" s="34"/>
      <c r="C7" s="34"/>
      <c r="D7" s="34"/>
      <c r="E7" s="18">
        <f>[6]Evaluation!E11</f>
        <v>0</v>
      </c>
      <c r="F7" s="18">
        <f>[6]Evaluation!H11</f>
        <v>20</v>
      </c>
      <c r="G7" s="18">
        <f>[6]Evaluation!K11</f>
        <v>21</v>
      </c>
      <c r="H7" s="18">
        <f>[6]Evaluation!N11</f>
        <v>24</v>
      </c>
      <c r="I7" s="19">
        <f>SUM(E7:H7)</f>
        <v>65</v>
      </c>
    </row>
  </sheetData>
  <mergeCells count="6"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1" sqref="E1:I1"/>
    </sheetView>
  </sheetViews>
  <sheetFormatPr defaultRowHeight="12.75" x14ac:dyDescent="0.2"/>
  <cols>
    <col min="5" max="6" width="9" bestFit="1" customWidth="1"/>
    <col min="7" max="8" width="9" customWidth="1"/>
    <col min="9" max="9" width="6.5703125" bestFit="1" customWidth="1"/>
  </cols>
  <sheetData>
    <row r="1" spans="1:9" ht="15.75" x14ac:dyDescent="0.25">
      <c r="A1" s="16" t="s">
        <v>6</v>
      </c>
      <c r="B1" s="16"/>
      <c r="C1" s="16"/>
      <c r="D1" s="16"/>
      <c r="E1" s="35" t="s">
        <v>20</v>
      </c>
      <c r="F1" s="35"/>
      <c r="G1" s="35"/>
      <c r="H1" s="35"/>
      <c r="I1" s="35"/>
    </row>
    <row r="2" spans="1:9" ht="15.75" x14ac:dyDescent="0.25">
      <c r="A2" s="16"/>
      <c r="B2" s="17"/>
    </row>
    <row r="3" spans="1:9" x14ac:dyDescent="0.2">
      <c r="A3" s="36" t="s">
        <v>7</v>
      </c>
      <c r="B3" s="36"/>
      <c r="C3" s="36"/>
      <c r="D3" s="36"/>
      <c r="E3" s="20" t="s">
        <v>8</v>
      </c>
      <c r="F3" s="20" t="s">
        <v>9</v>
      </c>
      <c r="G3" s="20" t="s">
        <v>10</v>
      </c>
      <c r="H3" s="20" t="s">
        <v>11</v>
      </c>
      <c r="I3" s="21" t="s">
        <v>12</v>
      </c>
    </row>
    <row r="4" spans="1:9" x14ac:dyDescent="0.2">
      <c r="A4" s="34" t="str">
        <f>'[7]RFP Submittal'!A4</f>
        <v>Badgepass/IdentiSys Inc.</v>
      </c>
      <c r="B4" s="34"/>
      <c r="C4" s="34"/>
      <c r="D4" s="34"/>
      <c r="E4" s="18">
        <f>[7]Evaluation!E8</f>
        <v>0</v>
      </c>
      <c r="F4" s="18">
        <f>[7]Evaluation!H8</f>
        <v>12.5</v>
      </c>
      <c r="G4" s="18">
        <f>[7]Evaluation!K8</f>
        <v>10</v>
      </c>
      <c r="H4" s="18">
        <f>[7]Evaluation!N8</f>
        <v>12</v>
      </c>
      <c r="I4" s="19">
        <f>SUM(E4:H4)</f>
        <v>34.5</v>
      </c>
    </row>
    <row r="5" spans="1:9" x14ac:dyDescent="0.2">
      <c r="A5" s="34" t="str">
        <f>'[7]RFP Submittal'!A5</f>
        <v>Blackboard Transact</v>
      </c>
      <c r="B5" s="34"/>
      <c r="C5" s="34"/>
      <c r="D5" s="34"/>
      <c r="E5" s="18">
        <f>[7]Evaluation!E9</f>
        <v>0</v>
      </c>
      <c r="F5" s="18">
        <f>[7]Evaluation!H9</f>
        <v>16.5</v>
      </c>
      <c r="G5" s="18">
        <f>[7]Evaluation!K9</f>
        <v>12</v>
      </c>
      <c r="H5" s="18">
        <f>[7]Evaluation!N9</f>
        <v>20.399999999999999</v>
      </c>
      <c r="I5" s="19">
        <f>SUM(E5:H5)</f>
        <v>48.9</v>
      </c>
    </row>
    <row r="6" spans="1:9" x14ac:dyDescent="0.2">
      <c r="A6" s="34" t="str">
        <f>'[7]RFP Submittal'!A6</f>
        <v>CBORD Group, Inc.</v>
      </c>
      <c r="B6" s="34"/>
      <c r="C6" s="34"/>
      <c r="D6" s="34"/>
      <c r="E6" s="18">
        <f>[7]Evaluation!E10</f>
        <v>0</v>
      </c>
      <c r="F6" s="18">
        <f>[7]Evaluation!H10</f>
        <v>17</v>
      </c>
      <c r="G6" s="18">
        <f>[7]Evaluation!K10</f>
        <v>15</v>
      </c>
      <c r="H6" s="18">
        <f>[7]Evaluation!N10</f>
        <v>18</v>
      </c>
      <c r="I6" s="19">
        <f>SUM(E6:H6)</f>
        <v>50</v>
      </c>
    </row>
    <row r="7" spans="1:9" x14ac:dyDescent="0.2">
      <c r="A7" s="34" t="str">
        <f>'[7]RFP Submittal'!A7</f>
        <v>TouchNet</v>
      </c>
      <c r="B7" s="34"/>
      <c r="C7" s="34"/>
      <c r="D7" s="34"/>
      <c r="E7" s="18">
        <f>[7]Evaluation!E11</f>
        <v>0</v>
      </c>
      <c r="F7" s="18">
        <f>[7]Evaluation!H11</f>
        <v>13.5</v>
      </c>
      <c r="G7" s="18">
        <f>[7]Evaluation!K11</f>
        <v>11</v>
      </c>
      <c r="H7" s="18">
        <f>[7]Evaluation!N11</f>
        <v>15</v>
      </c>
      <c r="I7" s="19">
        <f>SUM(E7:H7)</f>
        <v>39.5</v>
      </c>
    </row>
  </sheetData>
  <mergeCells count="6"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1" sqref="E1:I1"/>
    </sheetView>
  </sheetViews>
  <sheetFormatPr defaultRowHeight="12.75" x14ac:dyDescent="0.2"/>
  <cols>
    <col min="5" max="6" width="9" bestFit="1" customWidth="1"/>
    <col min="7" max="8" width="9" customWidth="1"/>
    <col min="9" max="9" width="6.5703125" bestFit="1" customWidth="1"/>
  </cols>
  <sheetData>
    <row r="1" spans="1:9" ht="15.75" x14ac:dyDescent="0.25">
      <c r="A1" s="16" t="s">
        <v>6</v>
      </c>
      <c r="B1" s="16"/>
      <c r="C1" s="16"/>
      <c r="D1" s="16"/>
      <c r="E1" s="35" t="s">
        <v>21</v>
      </c>
      <c r="F1" s="35"/>
      <c r="G1" s="35"/>
      <c r="H1" s="35"/>
      <c r="I1" s="35"/>
    </row>
    <row r="2" spans="1:9" ht="15.75" x14ac:dyDescent="0.25">
      <c r="A2" s="16"/>
      <c r="B2" s="17"/>
    </row>
    <row r="3" spans="1:9" x14ac:dyDescent="0.2">
      <c r="A3" s="36" t="s">
        <v>7</v>
      </c>
      <c r="B3" s="36"/>
      <c r="C3" s="36"/>
      <c r="D3" s="36"/>
      <c r="E3" s="20" t="s">
        <v>8</v>
      </c>
      <c r="F3" s="20" t="s">
        <v>9</v>
      </c>
      <c r="G3" s="20" t="s">
        <v>10</v>
      </c>
      <c r="H3" s="20" t="s">
        <v>11</v>
      </c>
      <c r="I3" s="21" t="s">
        <v>12</v>
      </c>
    </row>
    <row r="4" spans="1:9" x14ac:dyDescent="0.2">
      <c r="A4" s="34" t="str">
        <f>'[8]RFP Submittal'!A4</f>
        <v>Badgepass/IdentiSys Inc.</v>
      </c>
      <c r="B4" s="34"/>
      <c r="C4" s="34"/>
      <c r="D4" s="34"/>
      <c r="E4" s="18">
        <f>[8]Evaluation!E8</f>
        <v>0</v>
      </c>
      <c r="F4" s="18">
        <f>[8]Evaluation!H8</f>
        <v>15</v>
      </c>
      <c r="G4" s="18">
        <f>[8]Evaluation!K8</f>
        <v>20</v>
      </c>
      <c r="H4" s="18">
        <f>[8]Evaluation!N8</f>
        <v>24</v>
      </c>
      <c r="I4" s="19">
        <f>SUM(E4:H4)</f>
        <v>59</v>
      </c>
    </row>
    <row r="5" spans="1:9" x14ac:dyDescent="0.2">
      <c r="A5" s="34" t="str">
        <f>'[8]RFP Submittal'!A5</f>
        <v>Blackboard Transact</v>
      </c>
      <c r="B5" s="34"/>
      <c r="C5" s="34"/>
      <c r="D5" s="34"/>
      <c r="E5" s="18">
        <f>[8]Evaluation!E9</f>
        <v>0</v>
      </c>
      <c r="F5" s="18">
        <f>[8]Evaluation!H9</f>
        <v>25</v>
      </c>
      <c r="G5" s="18">
        <f>[8]Evaluation!K9</f>
        <v>20</v>
      </c>
      <c r="H5" s="18">
        <f>[8]Evaluation!N9</f>
        <v>30</v>
      </c>
      <c r="I5" s="19">
        <f>SUM(E5:H5)</f>
        <v>75</v>
      </c>
    </row>
    <row r="6" spans="1:9" x14ac:dyDescent="0.2">
      <c r="A6" s="34" t="str">
        <f>'[8]RFP Submittal'!A6</f>
        <v>CBORD Group, Inc.</v>
      </c>
      <c r="B6" s="34"/>
      <c r="C6" s="34"/>
      <c r="D6" s="34"/>
      <c r="E6" s="18">
        <f>[8]Evaluation!E10</f>
        <v>0</v>
      </c>
      <c r="F6" s="18">
        <f>[8]Evaluation!H10</f>
        <v>20</v>
      </c>
      <c r="G6" s="18">
        <f>[8]Evaluation!K10</f>
        <v>20</v>
      </c>
      <c r="H6" s="18">
        <f>[8]Evaluation!N10</f>
        <v>30</v>
      </c>
      <c r="I6" s="19">
        <f>SUM(E6:H6)</f>
        <v>70</v>
      </c>
    </row>
    <row r="7" spans="1:9" x14ac:dyDescent="0.2">
      <c r="A7" s="34" t="str">
        <f>'[8]RFP Submittal'!A7</f>
        <v>TouchNet</v>
      </c>
      <c r="B7" s="34"/>
      <c r="C7" s="34"/>
      <c r="D7" s="34"/>
      <c r="E7" s="18">
        <f>[8]Evaluation!E11</f>
        <v>0</v>
      </c>
      <c r="F7" s="18">
        <f>[8]Evaluation!H11</f>
        <v>25</v>
      </c>
      <c r="G7" s="18">
        <f>[8]Evaluation!K11</f>
        <v>25</v>
      </c>
      <c r="H7" s="18">
        <f>[8]Evaluation!N11</f>
        <v>30</v>
      </c>
      <c r="I7" s="19">
        <f>SUM(E7:H7)</f>
        <v>80</v>
      </c>
    </row>
  </sheetData>
  <mergeCells count="6"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1" sqref="E1:I1"/>
    </sheetView>
  </sheetViews>
  <sheetFormatPr defaultRowHeight="12.75" x14ac:dyDescent="0.2"/>
  <cols>
    <col min="5" max="6" width="9" bestFit="1" customWidth="1"/>
    <col min="7" max="8" width="9" customWidth="1"/>
    <col min="9" max="9" width="6.5703125" bestFit="1" customWidth="1"/>
  </cols>
  <sheetData>
    <row r="1" spans="1:9" ht="15.75" x14ac:dyDescent="0.25">
      <c r="A1" s="16" t="s">
        <v>6</v>
      </c>
      <c r="B1" s="16"/>
      <c r="C1" s="16"/>
      <c r="D1" s="16"/>
      <c r="E1" s="35" t="s">
        <v>22</v>
      </c>
      <c r="F1" s="35"/>
      <c r="G1" s="35"/>
      <c r="H1" s="35"/>
      <c r="I1" s="35"/>
    </row>
    <row r="2" spans="1:9" ht="15.75" x14ac:dyDescent="0.25">
      <c r="A2" s="16"/>
      <c r="B2" s="17"/>
    </row>
    <row r="3" spans="1:9" x14ac:dyDescent="0.2">
      <c r="A3" s="36" t="s">
        <v>7</v>
      </c>
      <c r="B3" s="36"/>
      <c r="C3" s="36"/>
      <c r="D3" s="36"/>
      <c r="E3" s="20" t="s">
        <v>8</v>
      </c>
      <c r="F3" s="20" t="s">
        <v>9</v>
      </c>
      <c r="G3" s="20" t="s">
        <v>10</v>
      </c>
      <c r="H3" s="20" t="s">
        <v>11</v>
      </c>
      <c r="I3" s="21" t="s">
        <v>12</v>
      </c>
    </row>
    <row r="4" spans="1:9" x14ac:dyDescent="0.2">
      <c r="A4" s="34" t="str">
        <f>'[9]RFP Submittal'!A4</f>
        <v>Badgepass/IdentiSys Inc.</v>
      </c>
      <c r="B4" s="34"/>
      <c r="C4" s="34"/>
      <c r="D4" s="34"/>
      <c r="E4" s="18">
        <f>[9]Evaluation!E8</f>
        <v>0</v>
      </c>
      <c r="F4" s="18">
        <f>[9]Evaluation!H8</f>
        <v>15</v>
      </c>
      <c r="G4" s="18">
        <f>[9]Evaluation!K8</f>
        <v>15</v>
      </c>
      <c r="H4" s="18">
        <f>[9]Evaluation!N8</f>
        <v>24</v>
      </c>
      <c r="I4" s="19">
        <f>SUM(E4:H4)</f>
        <v>54</v>
      </c>
    </row>
    <row r="5" spans="1:9" x14ac:dyDescent="0.2">
      <c r="A5" s="34" t="str">
        <f>'[9]RFP Submittal'!A5</f>
        <v>Blackboard Transact</v>
      </c>
      <c r="B5" s="34"/>
      <c r="C5" s="34"/>
      <c r="D5" s="34"/>
      <c r="E5" s="18">
        <f>[9]Evaluation!E9</f>
        <v>0</v>
      </c>
      <c r="F5" s="18">
        <f>[9]Evaluation!H9</f>
        <v>20</v>
      </c>
      <c r="G5" s="18">
        <f>[9]Evaluation!K9</f>
        <v>20</v>
      </c>
      <c r="H5" s="18">
        <f>[9]Evaluation!N9</f>
        <v>24</v>
      </c>
      <c r="I5" s="19">
        <f>SUM(E5:H5)</f>
        <v>64</v>
      </c>
    </row>
    <row r="6" spans="1:9" x14ac:dyDescent="0.2">
      <c r="A6" s="34" t="str">
        <f>'[9]RFP Submittal'!A6</f>
        <v>CBORD Group, Inc.</v>
      </c>
      <c r="B6" s="34"/>
      <c r="C6" s="34"/>
      <c r="D6" s="34"/>
      <c r="E6" s="18">
        <f>[9]Evaluation!E10</f>
        <v>0</v>
      </c>
      <c r="F6" s="18">
        <f>[9]Evaluation!H10</f>
        <v>15</v>
      </c>
      <c r="G6" s="18">
        <f>[9]Evaluation!K10</f>
        <v>15</v>
      </c>
      <c r="H6" s="18">
        <f>[9]Evaluation!N10</f>
        <v>24</v>
      </c>
      <c r="I6" s="19">
        <f>SUM(E6:H6)</f>
        <v>54</v>
      </c>
    </row>
    <row r="7" spans="1:9" x14ac:dyDescent="0.2">
      <c r="A7" s="34" t="str">
        <f>'[9]RFP Submittal'!A7</f>
        <v>TouchNet</v>
      </c>
      <c r="B7" s="34"/>
      <c r="C7" s="34"/>
      <c r="D7" s="34"/>
      <c r="E7" s="18">
        <f>[9]Evaluation!E11</f>
        <v>0</v>
      </c>
      <c r="F7" s="18">
        <f>[9]Evaluation!H11</f>
        <v>25</v>
      </c>
      <c r="G7" s="18">
        <f>[9]Evaluation!K11</f>
        <v>25</v>
      </c>
      <c r="H7" s="18">
        <f>[9]Evaluation!N11</f>
        <v>30</v>
      </c>
      <c r="I7" s="19">
        <f>SUM(E7:H7)</f>
        <v>80</v>
      </c>
    </row>
  </sheetData>
  <mergeCells count="6"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2017-11-09T13:53:30Z</dcterms:modified>
</cp:coreProperties>
</file>