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tphan2\Desktop\"/>
    </mc:Choice>
  </mc:AlternateContent>
  <bookViews>
    <workbookView xWindow="7740" yWindow="-120" windowWidth="8670" windowHeight="9795" activeTab="8"/>
  </bookViews>
  <sheets>
    <sheet name="1" sheetId="65" r:id="rId1"/>
    <sheet name="2" sheetId="63" r:id="rId2"/>
    <sheet name="3" sheetId="62" r:id="rId3"/>
    <sheet name="4" sheetId="61" r:id="rId4"/>
    <sheet name="5" sheetId="60" r:id="rId5"/>
    <sheet name="6" sheetId="59" r:id="rId6"/>
    <sheet name="Technical" sheetId="36" r:id="rId7"/>
    <sheet name="Non-Technical" sheetId="37" r:id="rId8"/>
    <sheet name="Summary" sheetId="1" r:id="rId9"/>
    <sheet name="Evaluation" sheetId="66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52511"/>
</workbook>
</file>

<file path=xl/calcChain.xml><?xml version="1.0" encoding="utf-8"?>
<calcChain xmlns="http://schemas.openxmlformats.org/spreadsheetml/2006/main">
  <c r="Q19" i="66" l="1"/>
  <c r="N19" i="66"/>
  <c r="K19" i="66"/>
  <c r="H19" i="66"/>
  <c r="E19" i="66"/>
  <c r="R19" i="66" s="1"/>
  <c r="B19" i="66"/>
  <c r="R18" i="66"/>
  <c r="Q18" i="66"/>
  <c r="N18" i="66"/>
  <c r="K18" i="66"/>
  <c r="H18" i="66"/>
  <c r="E18" i="66"/>
  <c r="B18" i="66"/>
  <c r="Q17" i="66"/>
  <c r="N17" i="66"/>
  <c r="K17" i="66"/>
  <c r="H17" i="66"/>
  <c r="R17" i="66" s="1"/>
  <c r="E17" i="66"/>
  <c r="B17" i="66"/>
  <c r="Q16" i="66"/>
  <c r="N16" i="66"/>
  <c r="K16" i="66"/>
  <c r="H16" i="66"/>
  <c r="E16" i="66"/>
  <c r="R16" i="66" s="1"/>
  <c r="B16" i="66"/>
  <c r="Q15" i="66"/>
  <c r="N15" i="66"/>
  <c r="K15" i="66"/>
  <c r="H15" i="66"/>
  <c r="E15" i="66"/>
  <c r="R15" i="66" s="1"/>
  <c r="B15" i="66"/>
  <c r="Q14" i="66"/>
  <c r="N14" i="66"/>
  <c r="K14" i="66"/>
  <c r="H14" i="66"/>
  <c r="E14" i="66"/>
  <c r="R14" i="66" s="1"/>
  <c r="B14" i="66"/>
  <c r="Q13" i="66"/>
  <c r="N13" i="66"/>
  <c r="K13" i="66"/>
  <c r="H13" i="66"/>
  <c r="E13" i="66"/>
  <c r="R13" i="66" s="1"/>
  <c r="B13" i="66"/>
  <c r="Q12" i="66"/>
  <c r="N12" i="66"/>
  <c r="K12" i="66"/>
  <c r="H12" i="66"/>
  <c r="E12" i="66"/>
  <c r="R12" i="66" s="1"/>
  <c r="B12" i="66"/>
  <c r="Q11" i="66"/>
  <c r="N11" i="66"/>
  <c r="K11" i="66"/>
  <c r="H11" i="66"/>
  <c r="E11" i="66"/>
  <c r="R11" i="66" s="1"/>
  <c r="B11" i="66"/>
  <c r="R10" i="66"/>
  <c r="Q10" i="66"/>
  <c r="N10" i="66"/>
  <c r="K10" i="66"/>
  <c r="H10" i="66"/>
  <c r="E10" i="66"/>
  <c r="B10" i="66"/>
  <c r="Q9" i="66"/>
  <c r="N9" i="66"/>
  <c r="K9" i="66"/>
  <c r="H9" i="66"/>
  <c r="R9" i="66" s="1"/>
  <c r="E9" i="66"/>
  <c r="B9" i="66"/>
  <c r="Q8" i="66"/>
  <c r="N8" i="66"/>
  <c r="K8" i="66"/>
  <c r="H8" i="66"/>
  <c r="E8" i="66"/>
  <c r="R8" i="66" s="1"/>
  <c r="B8" i="66"/>
  <c r="H1" i="66"/>
  <c r="F4" i="65" l="1"/>
  <c r="E15" i="65" l="1"/>
  <c r="B16" i="37" s="1"/>
  <c r="F15" i="65"/>
  <c r="G15" i="65"/>
  <c r="H15" i="65"/>
  <c r="I15" i="65"/>
  <c r="A15" i="65"/>
  <c r="E14" i="65"/>
  <c r="B15" i="37" s="1"/>
  <c r="C15" i="37" s="1"/>
  <c r="I15" i="1" s="1"/>
  <c r="F14" i="65"/>
  <c r="G14" i="65"/>
  <c r="H14" i="65"/>
  <c r="I14" i="65"/>
  <c r="A14" i="65"/>
  <c r="E13" i="65"/>
  <c r="B14" i="37" s="1"/>
  <c r="C14" i="37" s="1"/>
  <c r="I14" i="1" s="1"/>
  <c r="F13" i="65"/>
  <c r="G13" i="65"/>
  <c r="H13" i="65"/>
  <c r="I13" i="65"/>
  <c r="A13" i="65"/>
  <c r="E12" i="65"/>
  <c r="B13" i="37" s="1"/>
  <c r="C13" i="37" s="1"/>
  <c r="I13" i="1" s="1"/>
  <c r="F12" i="65"/>
  <c r="G12" i="65"/>
  <c r="H12" i="65"/>
  <c r="I12" i="65"/>
  <c r="A12" i="65"/>
  <c r="E11" i="65"/>
  <c r="B12" i="37" s="1"/>
  <c r="C12" i="37" s="1"/>
  <c r="I12" i="1" s="1"/>
  <c r="F11" i="65"/>
  <c r="G11" i="65"/>
  <c r="H11" i="65"/>
  <c r="I11" i="65"/>
  <c r="A11" i="65"/>
  <c r="E10" i="65"/>
  <c r="B11" i="37" s="1"/>
  <c r="F10" i="65"/>
  <c r="G10" i="65"/>
  <c r="H10" i="65"/>
  <c r="I10" i="65"/>
  <c r="A10" i="65"/>
  <c r="E9" i="65"/>
  <c r="B10" i="37" s="1"/>
  <c r="F9" i="65"/>
  <c r="G9" i="65"/>
  <c r="H9" i="65"/>
  <c r="I9" i="65"/>
  <c r="A9" i="65"/>
  <c r="E8" i="65"/>
  <c r="B9" i="37" s="1"/>
  <c r="F8" i="65"/>
  <c r="G8" i="65"/>
  <c r="H8" i="65"/>
  <c r="I8" i="65"/>
  <c r="J8" i="65"/>
  <c r="A8" i="65"/>
  <c r="E7" i="65"/>
  <c r="B8" i="37" s="1"/>
  <c r="F7" i="65"/>
  <c r="G7" i="65"/>
  <c r="H7" i="65"/>
  <c r="I7" i="65"/>
  <c r="A7" i="65"/>
  <c r="E6" i="65"/>
  <c r="B7" i="37" s="1"/>
  <c r="C7" i="37" s="1"/>
  <c r="I7" i="1" s="1"/>
  <c r="F6" i="65"/>
  <c r="G6" i="65"/>
  <c r="H6" i="65"/>
  <c r="I6" i="65"/>
  <c r="A6" i="65"/>
  <c r="E5" i="65"/>
  <c r="B6" i="37" s="1"/>
  <c r="C6" i="37" s="1"/>
  <c r="I6" i="1" s="1"/>
  <c r="F5" i="65"/>
  <c r="G5" i="65"/>
  <c r="H5" i="65"/>
  <c r="I5" i="65"/>
  <c r="A5" i="65"/>
  <c r="E4" i="65"/>
  <c r="B5" i="37" s="1"/>
  <c r="C5" i="37" s="1"/>
  <c r="I5" i="1" s="1"/>
  <c r="G4" i="65"/>
  <c r="H4" i="65"/>
  <c r="I4" i="65"/>
  <c r="A4" i="65"/>
  <c r="G4" i="36"/>
  <c r="G4" i="1" s="1"/>
  <c r="A10" i="36"/>
  <c r="A14" i="36"/>
  <c r="A14" i="37" s="1"/>
  <c r="A14" i="1" s="1"/>
  <c r="I15" i="63"/>
  <c r="H15" i="63"/>
  <c r="G15" i="63"/>
  <c r="J15" i="63" s="1"/>
  <c r="C16" i="36" s="1"/>
  <c r="C16" i="1" s="1"/>
  <c r="F15" i="63"/>
  <c r="E15" i="63"/>
  <c r="A15" i="63"/>
  <c r="A16" i="36" s="1"/>
  <c r="A16" i="37" s="1"/>
  <c r="A16" i="1" s="1"/>
  <c r="H24" i="1" s="1"/>
  <c r="I14" i="63"/>
  <c r="H14" i="63"/>
  <c r="G14" i="63"/>
  <c r="F14" i="63"/>
  <c r="E14" i="63"/>
  <c r="J14" i="63" s="1"/>
  <c r="C15" i="36" s="1"/>
  <c r="C15" i="1" s="1"/>
  <c r="A14" i="63"/>
  <c r="A15" i="36"/>
  <c r="A15" i="37" s="1"/>
  <c r="A15" i="1" s="1"/>
  <c r="H21" i="1" s="1"/>
  <c r="I13" i="63"/>
  <c r="H13" i="63"/>
  <c r="G13" i="63"/>
  <c r="F13" i="63"/>
  <c r="J13" i="63" s="1"/>
  <c r="C14" i="36" s="1"/>
  <c r="C14" i="1" s="1"/>
  <c r="E13" i="63"/>
  <c r="A13" i="63"/>
  <c r="I12" i="63"/>
  <c r="H12" i="63"/>
  <c r="G12" i="63"/>
  <c r="F12" i="63"/>
  <c r="J12" i="63" s="1"/>
  <c r="C13" i="36" s="1"/>
  <c r="E12" i="63"/>
  <c r="A12" i="63"/>
  <c r="A13" i="36"/>
  <c r="A13" i="37" s="1"/>
  <c r="A13" i="1" s="1"/>
  <c r="I11" i="63"/>
  <c r="H11" i="63"/>
  <c r="G11" i="63"/>
  <c r="F11" i="63"/>
  <c r="E11" i="63"/>
  <c r="A11" i="63"/>
  <c r="A12" i="36"/>
  <c r="A12" i="37" s="1"/>
  <c r="A12" i="1" s="1"/>
  <c r="H26" i="1" s="1"/>
  <c r="I10" i="63"/>
  <c r="H10" i="63"/>
  <c r="J10" i="63"/>
  <c r="C11" i="36"/>
  <c r="C11" i="1" s="1"/>
  <c r="G10" i="63"/>
  <c r="F10" i="63"/>
  <c r="E10" i="63"/>
  <c r="A10" i="63"/>
  <c r="A11" i="36"/>
  <c r="A11" i="37" s="1"/>
  <c r="A11" i="1" s="1"/>
  <c r="I9" i="63"/>
  <c r="H9" i="63"/>
  <c r="G9" i="63"/>
  <c r="J9" i="63" s="1"/>
  <c r="C10" i="36" s="1"/>
  <c r="F9" i="63"/>
  <c r="E9" i="63"/>
  <c r="A9" i="63"/>
  <c r="I8" i="63"/>
  <c r="H8" i="63"/>
  <c r="G8" i="63"/>
  <c r="F8" i="63"/>
  <c r="E8" i="63"/>
  <c r="J8" i="63" s="1"/>
  <c r="C9" i="36" s="1"/>
  <c r="C9" i="1" s="1"/>
  <c r="A8" i="63"/>
  <c r="A9" i="36"/>
  <c r="A9" i="37" s="1"/>
  <c r="A9" i="1" s="1"/>
  <c r="H23" i="1" s="1"/>
  <c r="I7" i="63"/>
  <c r="H7" i="63"/>
  <c r="G7" i="63"/>
  <c r="F7" i="63"/>
  <c r="E7" i="63"/>
  <c r="J7" i="63" s="1"/>
  <c r="C8" i="36" s="1"/>
  <c r="C8" i="1" s="1"/>
  <c r="A7" i="63"/>
  <c r="A8" i="36" s="1"/>
  <c r="A8" i="37" s="1"/>
  <c r="A8" i="1" s="1"/>
  <c r="I6" i="63"/>
  <c r="H6" i="63"/>
  <c r="G6" i="63"/>
  <c r="F6" i="63"/>
  <c r="E6" i="63"/>
  <c r="A6" i="63"/>
  <c r="A7" i="36"/>
  <c r="A7" i="37" s="1"/>
  <c r="A7" i="1" s="1"/>
  <c r="H22" i="1" s="1"/>
  <c r="I5" i="63"/>
  <c r="H5" i="63"/>
  <c r="G5" i="63"/>
  <c r="F5" i="63"/>
  <c r="E5" i="63"/>
  <c r="J5" i="63" s="1"/>
  <c r="C6" i="36" s="1"/>
  <c r="C6" i="1" s="1"/>
  <c r="A5" i="63"/>
  <c r="A6" i="36" s="1"/>
  <c r="A6" i="37" s="1"/>
  <c r="A6" i="1" s="1"/>
  <c r="H25" i="1" s="1"/>
  <c r="I4" i="63"/>
  <c r="H4" i="63"/>
  <c r="G4" i="63"/>
  <c r="F4" i="63"/>
  <c r="J4" i="63" s="1"/>
  <c r="C5" i="36" s="1"/>
  <c r="C5" i="1" s="1"/>
  <c r="E4" i="63"/>
  <c r="A4" i="63"/>
  <c r="A5" i="36" s="1"/>
  <c r="A5" i="37" s="1"/>
  <c r="A5" i="1" s="1"/>
  <c r="H27" i="1" s="1"/>
  <c r="C4" i="36"/>
  <c r="C4" i="1" s="1"/>
  <c r="J11" i="63"/>
  <c r="C12" i="36" s="1"/>
  <c r="C12" i="1" s="1"/>
  <c r="J6" i="63"/>
  <c r="C7" i="36" s="1"/>
  <c r="I15" i="62"/>
  <c r="H15" i="62"/>
  <c r="G15" i="62"/>
  <c r="F15" i="62"/>
  <c r="E15" i="62"/>
  <c r="J15" i="62"/>
  <c r="D16" i="36"/>
  <c r="D16" i="1" s="1"/>
  <c r="A15" i="62"/>
  <c r="I14" i="62"/>
  <c r="H14" i="62"/>
  <c r="G14" i="62"/>
  <c r="F14" i="62"/>
  <c r="E14" i="62"/>
  <c r="J14" i="62"/>
  <c r="D15" i="36"/>
  <c r="D15" i="1" s="1"/>
  <c r="A14" i="62"/>
  <c r="I13" i="62"/>
  <c r="H13" i="62"/>
  <c r="G13" i="62"/>
  <c r="F13" i="62"/>
  <c r="E13" i="62"/>
  <c r="A13" i="62"/>
  <c r="I12" i="62"/>
  <c r="J12" i="62" s="1"/>
  <c r="D13" i="36" s="1"/>
  <c r="D13" i="1" s="1"/>
  <c r="H12" i="62"/>
  <c r="G12" i="62"/>
  <c r="F12" i="62"/>
  <c r="E12" i="62"/>
  <c r="A12" i="62"/>
  <c r="I11" i="62"/>
  <c r="H11" i="62"/>
  <c r="G11" i="62"/>
  <c r="F11" i="62"/>
  <c r="E11" i="62"/>
  <c r="J11" i="62" s="1"/>
  <c r="D12" i="36" s="1"/>
  <c r="D12" i="1" s="1"/>
  <c r="A11" i="62"/>
  <c r="I10" i="62"/>
  <c r="H10" i="62"/>
  <c r="G10" i="62"/>
  <c r="J10" i="62" s="1"/>
  <c r="D11" i="36" s="1"/>
  <c r="H11" i="36" s="1"/>
  <c r="F10" i="62"/>
  <c r="E10" i="62"/>
  <c r="A10" i="62"/>
  <c r="I9" i="62"/>
  <c r="H9" i="62"/>
  <c r="G9" i="62"/>
  <c r="F9" i="62"/>
  <c r="E9" i="62"/>
  <c r="J9" i="62" s="1"/>
  <c r="D10" i="36" s="1"/>
  <c r="D10" i="1" s="1"/>
  <c r="A9" i="62"/>
  <c r="I8" i="62"/>
  <c r="H8" i="62"/>
  <c r="G8" i="62"/>
  <c r="F8" i="62"/>
  <c r="E8" i="62"/>
  <c r="J8" i="62" s="1"/>
  <c r="D9" i="36" s="1"/>
  <c r="D9" i="1" s="1"/>
  <c r="A8" i="62"/>
  <c r="I7" i="62"/>
  <c r="H7" i="62"/>
  <c r="G7" i="62"/>
  <c r="F7" i="62"/>
  <c r="J7" i="62" s="1"/>
  <c r="D8" i="36" s="1"/>
  <c r="D8" i="1" s="1"/>
  <c r="E7" i="62"/>
  <c r="A7" i="62"/>
  <c r="I6" i="62"/>
  <c r="H6" i="62"/>
  <c r="G6" i="62"/>
  <c r="J6" i="62" s="1"/>
  <c r="D7" i="36" s="1"/>
  <c r="D7" i="1" s="1"/>
  <c r="F6" i="62"/>
  <c r="E6" i="62"/>
  <c r="A6" i="62"/>
  <c r="I5" i="62"/>
  <c r="H5" i="62"/>
  <c r="G5" i="62"/>
  <c r="J5" i="62" s="1"/>
  <c r="D6" i="36" s="1"/>
  <c r="D6" i="1" s="1"/>
  <c r="F5" i="62"/>
  <c r="E5" i="62"/>
  <c r="A5" i="62"/>
  <c r="I4" i="62"/>
  <c r="H4" i="62"/>
  <c r="G4" i="62"/>
  <c r="F4" i="62"/>
  <c r="J4" i="62" s="1"/>
  <c r="D5" i="36" s="1"/>
  <c r="D5" i="1" s="1"/>
  <c r="E4" i="62"/>
  <c r="A4" i="62"/>
  <c r="D4" i="36"/>
  <c r="D4" i="1" s="1"/>
  <c r="J13" i="62"/>
  <c r="D14" i="36" s="1"/>
  <c r="D14" i="1" s="1"/>
  <c r="I15" i="61"/>
  <c r="H15" i="61"/>
  <c r="G15" i="61"/>
  <c r="F15" i="61"/>
  <c r="E15" i="61"/>
  <c r="J15" i="61" s="1"/>
  <c r="E16" i="36" s="1"/>
  <c r="E16" i="1" s="1"/>
  <c r="A15" i="61"/>
  <c r="I14" i="61"/>
  <c r="H14" i="61"/>
  <c r="G14" i="61"/>
  <c r="F14" i="61"/>
  <c r="E14" i="61"/>
  <c r="A14" i="61"/>
  <c r="I13" i="61"/>
  <c r="H13" i="61"/>
  <c r="G13" i="61"/>
  <c r="J13" i="61" s="1"/>
  <c r="E14" i="36" s="1"/>
  <c r="E14" i="1" s="1"/>
  <c r="F13" i="61"/>
  <c r="E13" i="61"/>
  <c r="A13" i="61"/>
  <c r="I12" i="61"/>
  <c r="H12" i="61"/>
  <c r="G12" i="61"/>
  <c r="J12" i="61" s="1"/>
  <c r="E13" i="36" s="1"/>
  <c r="E13" i="1" s="1"/>
  <c r="F12" i="61"/>
  <c r="E12" i="61"/>
  <c r="A12" i="61"/>
  <c r="I11" i="61"/>
  <c r="J11" i="61" s="1"/>
  <c r="E12" i="36" s="1"/>
  <c r="E12" i="1" s="1"/>
  <c r="H11" i="61"/>
  <c r="G11" i="61"/>
  <c r="F11" i="61"/>
  <c r="E11" i="61"/>
  <c r="A11" i="61"/>
  <c r="I10" i="61"/>
  <c r="H10" i="61"/>
  <c r="J10" i="61"/>
  <c r="E11" i="36" s="1"/>
  <c r="E11" i="1" s="1"/>
  <c r="G10" i="61"/>
  <c r="F10" i="61"/>
  <c r="E10" i="61"/>
  <c r="A10" i="61"/>
  <c r="I9" i="61"/>
  <c r="H9" i="61"/>
  <c r="G9" i="61"/>
  <c r="F9" i="61"/>
  <c r="E9" i="61"/>
  <c r="J9" i="61" s="1"/>
  <c r="E10" i="36" s="1"/>
  <c r="E10" i="1" s="1"/>
  <c r="A9" i="61"/>
  <c r="I8" i="61"/>
  <c r="H8" i="61"/>
  <c r="G8" i="61"/>
  <c r="F8" i="61"/>
  <c r="E8" i="61"/>
  <c r="J8" i="61" s="1"/>
  <c r="E9" i="36" s="1"/>
  <c r="E9" i="1" s="1"/>
  <c r="A8" i="61"/>
  <c r="I7" i="61"/>
  <c r="H7" i="61"/>
  <c r="G7" i="61"/>
  <c r="F7" i="61"/>
  <c r="E7" i="61"/>
  <c r="J7" i="61" s="1"/>
  <c r="E8" i="36" s="1"/>
  <c r="E8" i="1" s="1"/>
  <c r="A7" i="61"/>
  <c r="I6" i="61"/>
  <c r="H6" i="61"/>
  <c r="G6" i="61"/>
  <c r="J6" i="61" s="1"/>
  <c r="E7" i="36" s="1"/>
  <c r="E7" i="1" s="1"/>
  <c r="F6" i="61"/>
  <c r="E6" i="61"/>
  <c r="A6" i="61"/>
  <c r="I5" i="61"/>
  <c r="H5" i="61"/>
  <c r="G5" i="61"/>
  <c r="F5" i="61"/>
  <c r="E5" i="61"/>
  <c r="J5" i="61" s="1"/>
  <c r="E6" i="36" s="1"/>
  <c r="E6" i="1" s="1"/>
  <c r="A5" i="61"/>
  <c r="I4" i="61"/>
  <c r="H4" i="61"/>
  <c r="G4" i="61"/>
  <c r="F4" i="61"/>
  <c r="E4" i="61"/>
  <c r="A4" i="61"/>
  <c r="E4" i="36"/>
  <c r="E4" i="1" s="1"/>
  <c r="J14" i="61"/>
  <c r="E15" i="36" s="1"/>
  <c r="E15" i="1" s="1"/>
  <c r="J4" i="61"/>
  <c r="E5" i="36" s="1"/>
  <c r="E5" i="1" s="1"/>
  <c r="I15" i="60"/>
  <c r="H15" i="60"/>
  <c r="G15" i="60"/>
  <c r="F15" i="60"/>
  <c r="E15" i="60"/>
  <c r="J15" i="60" s="1"/>
  <c r="F16" i="36" s="1"/>
  <c r="F16" i="1" s="1"/>
  <c r="A15" i="60"/>
  <c r="I14" i="60"/>
  <c r="H14" i="60"/>
  <c r="G14" i="60"/>
  <c r="F14" i="60"/>
  <c r="E14" i="60"/>
  <c r="J14" i="60" s="1"/>
  <c r="F15" i="36" s="1"/>
  <c r="F15" i="1" s="1"/>
  <c r="A14" i="60"/>
  <c r="I13" i="60"/>
  <c r="H13" i="60"/>
  <c r="G13" i="60"/>
  <c r="F13" i="60"/>
  <c r="E13" i="60"/>
  <c r="J13" i="60" s="1"/>
  <c r="F14" i="36" s="1"/>
  <c r="F14" i="1" s="1"/>
  <c r="A13" i="60"/>
  <c r="I12" i="60"/>
  <c r="H12" i="60"/>
  <c r="G12" i="60"/>
  <c r="J12" i="60"/>
  <c r="F13" i="36"/>
  <c r="F13" i="1" s="1"/>
  <c r="F12" i="60"/>
  <c r="E12" i="60"/>
  <c r="A12" i="60"/>
  <c r="I11" i="60"/>
  <c r="H11" i="60"/>
  <c r="G11" i="60"/>
  <c r="F11" i="60"/>
  <c r="E11" i="60"/>
  <c r="J11" i="60" s="1"/>
  <c r="F12" i="36" s="1"/>
  <c r="F12" i="1" s="1"/>
  <c r="A11" i="60"/>
  <c r="I10" i="60"/>
  <c r="H10" i="60"/>
  <c r="G10" i="60"/>
  <c r="F10" i="60"/>
  <c r="E10" i="60"/>
  <c r="J10" i="60" s="1"/>
  <c r="F11" i="36" s="1"/>
  <c r="F11" i="1" s="1"/>
  <c r="A10" i="60"/>
  <c r="I9" i="60"/>
  <c r="J9" i="60" s="1"/>
  <c r="F10" i="36" s="1"/>
  <c r="F10" i="1" s="1"/>
  <c r="H9" i="60"/>
  <c r="G9" i="60"/>
  <c r="F9" i="60"/>
  <c r="E9" i="60"/>
  <c r="A9" i="60"/>
  <c r="I8" i="60"/>
  <c r="H8" i="60"/>
  <c r="G8" i="60"/>
  <c r="F8" i="60"/>
  <c r="E8" i="60"/>
  <c r="J8" i="60" s="1"/>
  <c r="F9" i="36" s="1"/>
  <c r="F9" i="1" s="1"/>
  <c r="A8" i="60"/>
  <c r="I7" i="60"/>
  <c r="H7" i="60"/>
  <c r="G7" i="60"/>
  <c r="F7" i="60"/>
  <c r="E7" i="60"/>
  <c r="J7" i="60" s="1"/>
  <c r="F8" i="36" s="1"/>
  <c r="F8" i="1" s="1"/>
  <c r="A7" i="60"/>
  <c r="I6" i="60"/>
  <c r="H6" i="60"/>
  <c r="G6" i="60"/>
  <c r="F6" i="60"/>
  <c r="E6" i="60"/>
  <c r="J6" i="60" s="1"/>
  <c r="F7" i="36" s="1"/>
  <c r="F7" i="1" s="1"/>
  <c r="A6" i="60"/>
  <c r="I5" i="60"/>
  <c r="H5" i="60"/>
  <c r="G5" i="60"/>
  <c r="F5" i="60"/>
  <c r="E5" i="60"/>
  <c r="J5" i="60" s="1"/>
  <c r="F6" i="36" s="1"/>
  <c r="F6" i="1" s="1"/>
  <c r="A5" i="60"/>
  <c r="I4" i="60"/>
  <c r="H4" i="60"/>
  <c r="G4" i="60"/>
  <c r="F4" i="60"/>
  <c r="E4" i="60"/>
  <c r="A4" i="60"/>
  <c r="F4" i="36"/>
  <c r="F4" i="1" s="1"/>
  <c r="J4" i="60"/>
  <c r="F5" i="36" s="1"/>
  <c r="F5" i="1" s="1"/>
  <c r="I15" i="59"/>
  <c r="H15" i="59"/>
  <c r="G15" i="59"/>
  <c r="J15" i="59" s="1"/>
  <c r="G16" i="36" s="1"/>
  <c r="G16" i="1" s="1"/>
  <c r="F15" i="59"/>
  <c r="E15" i="59"/>
  <c r="A15" i="59"/>
  <c r="I14" i="59"/>
  <c r="H14" i="59"/>
  <c r="G14" i="59"/>
  <c r="F14" i="59"/>
  <c r="E14" i="59"/>
  <c r="J14" i="59" s="1"/>
  <c r="G15" i="36" s="1"/>
  <c r="G15" i="1" s="1"/>
  <c r="A14" i="59"/>
  <c r="I13" i="59"/>
  <c r="H13" i="59"/>
  <c r="G13" i="59"/>
  <c r="F13" i="59"/>
  <c r="E13" i="59"/>
  <c r="J13" i="59" s="1"/>
  <c r="G14" i="36" s="1"/>
  <c r="G14" i="1" s="1"/>
  <c r="A13" i="59"/>
  <c r="I12" i="59"/>
  <c r="H12" i="59"/>
  <c r="G12" i="59"/>
  <c r="F12" i="59"/>
  <c r="E12" i="59"/>
  <c r="J12" i="59"/>
  <c r="G13" i="36"/>
  <c r="G13" i="1" s="1"/>
  <c r="A12" i="59"/>
  <c r="I11" i="59"/>
  <c r="H11" i="59"/>
  <c r="G11" i="59"/>
  <c r="F11" i="59"/>
  <c r="E11" i="59"/>
  <c r="J11" i="59" s="1"/>
  <c r="G12" i="36" s="1"/>
  <c r="A11" i="59"/>
  <c r="I10" i="59"/>
  <c r="H10" i="59"/>
  <c r="G10" i="59"/>
  <c r="F10" i="59"/>
  <c r="E10" i="59"/>
  <c r="J10" i="59" s="1"/>
  <c r="G11" i="36" s="1"/>
  <c r="G11" i="1" s="1"/>
  <c r="A10" i="59"/>
  <c r="I9" i="59"/>
  <c r="H9" i="59"/>
  <c r="G9" i="59"/>
  <c r="F9" i="59"/>
  <c r="E9" i="59"/>
  <c r="A9" i="59"/>
  <c r="I8" i="59"/>
  <c r="H8" i="59"/>
  <c r="G8" i="59"/>
  <c r="F8" i="59"/>
  <c r="E8" i="59"/>
  <c r="J8" i="59" s="1"/>
  <c r="G9" i="36" s="1"/>
  <c r="G9" i="1" s="1"/>
  <c r="I7" i="59"/>
  <c r="H7" i="59"/>
  <c r="G7" i="59"/>
  <c r="F7" i="59"/>
  <c r="E7" i="59"/>
  <c r="A7" i="59"/>
  <c r="I6" i="59"/>
  <c r="H6" i="59"/>
  <c r="G6" i="59"/>
  <c r="F6" i="59"/>
  <c r="E6" i="59"/>
  <c r="J6" i="59" s="1"/>
  <c r="G7" i="36" s="1"/>
  <c r="G7" i="1" s="1"/>
  <c r="A6" i="59"/>
  <c r="I5" i="59"/>
  <c r="H5" i="59"/>
  <c r="G5" i="59"/>
  <c r="F5" i="59"/>
  <c r="E5" i="59"/>
  <c r="J5" i="59" s="1"/>
  <c r="G6" i="36" s="1"/>
  <c r="A5" i="59"/>
  <c r="I4" i="59"/>
  <c r="H4" i="59"/>
  <c r="G4" i="59"/>
  <c r="F4" i="59"/>
  <c r="E4" i="59"/>
  <c r="J4" i="59" s="1"/>
  <c r="G5" i="36" s="1"/>
  <c r="H5" i="36" s="1"/>
  <c r="A4" i="59"/>
  <c r="J9" i="59"/>
  <c r="G10" i="36" s="1"/>
  <c r="G10" i="1" s="1"/>
  <c r="J7" i="59"/>
  <c r="G8" i="36" s="1"/>
  <c r="G8" i="1" s="1"/>
  <c r="C9" i="37"/>
  <c r="I9" i="1" s="1"/>
  <c r="C10" i="37"/>
  <c r="I10" i="1" s="1"/>
  <c r="C11" i="37"/>
  <c r="I11" i="1" s="1"/>
  <c r="A10" i="37"/>
  <c r="A10" i="1" s="1"/>
  <c r="G6" i="1"/>
  <c r="J10" i="65" l="1"/>
  <c r="B15" i="36"/>
  <c r="B15" i="1" s="1"/>
  <c r="H15" i="1" s="1"/>
  <c r="J6" i="65"/>
  <c r="J15" i="65"/>
  <c r="B13" i="36"/>
  <c r="B13" i="1" s="1"/>
  <c r="B5" i="36"/>
  <c r="B5" i="1" s="1"/>
  <c r="H5" i="1" s="1"/>
  <c r="J5" i="1" s="1"/>
  <c r="J7" i="65"/>
  <c r="B12" i="36"/>
  <c r="B12" i="1" s="1"/>
  <c r="H12" i="1" s="1"/>
  <c r="B9" i="36"/>
  <c r="B9" i="1" s="1"/>
  <c r="H9" i="1" s="1"/>
  <c r="J12" i="65"/>
  <c r="J4" i="65"/>
  <c r="B8" i="36"/>
  <c r="B8" i="1" s="1"/>
  <c r="H8" i="1" s="1"/>
  <c r="J11" i="65"/>
  <c r="B16" i="36"/>
  <c r="B16" i="1" s="1"/>
  <c r="H16" i="1" s="1"/>
  <c r="B7" i="36"/>
  <c r="B7" i="1" s="1"/>
  <c r="H7" i="1" s="1"/>
  <c r="B6" i="36"/>
  <c r="B6" i="1" s="1"/>
  <c r="H6" i="1" s="1"/>
  <c r="J9" i="65"/>
  <c r="B14" i="36"/>
  <c r="B14" i="1" s="1"/>
  <c r="H14" i="1" s="1"/>
  <c r="B11" i="36"/>
  <c r="B11" i="1" s="1"/>
  <c r="H11" i="1" s="1"/>
  <c r="J14" i="65"/>
  <c r="B4" i="37"/>
  <c r="B4" i="36"/>
  <c r="B4" i="1" s="1"/>
  <c r="J5" i="65"/>
  <c r="B10" i="36"/>
  <c r="B10" i="1" s="1"/>
  <c r="H10" i="1" s="1"/>
  <c r="J13" i="65"/>
  <c r="D11" i="1"/>
  <c r="H8" i="36"/>
  <c r="H12" i="36"/>
  <c r="H10" i="36"/>
  <c r="J14" i="1"/>
  <c r="H13" i="36"/>
  <c r="H7" i="36"/>
  <c r="H6" i="36"/>
  <c r="C7" i="1"/>
  <c r="C10" i="1"/>
  <c r="H9" i="36"/>
  <c r="J15" i="1"/>
  <c r="J9" i="1"/>
  <c r="H15" i="36"/>
  <c r="J6" i="1"/>
  <c r="G5" i="1"/>
  <c r="H16" i="36"/>
  <c r="H14" i="36"/>
  <c r="G12" i="1"/>
  <c r="C13" i="1"/>
  <c r="C16" i="37"/>
  <c r="I16" i="1" s="1"/>
  <c r="J16" i="1" s="1"/>
  <c r="C8" i="37"/>
  <c r="I9" i="36" l="1"/>
  <c r="H13" i="1"/>
  <c r="J13" i="1" s="1"/>
  <c r="K7" i="1" s="1"/>
  <c r="J12" i="1"/>
  <c r="K12" i="1" s="1"/>
  <c r="J10" i="1"/>
  <c r="K15" i="1" s="1"/>
  <c r="J7" i="1"/>
  <c r="J11" i="1"/>
  <c r="D7" i="37"/>
  <c r="I8" i="1"/>
  <c r="J8" i="1" s="1"/>
  <c r="I16" i="36"/>
  <c r="I5" i="36"/>
  <c r="I8" i="36"/>
  <c r="I15" i="36"/>
  <c r="I6" i="36"/>
  <c r="I7" i="36"/>
  <c r="I14" i="36"/>
  <c r="I11" i="36"/>
  <c r="I10" i="36"/>
  <c r="I12" i="36"/>
  <c r="I13" i="36"/>
  <c r="D14" i="37"/>
  <c r="D16" i="37"/>
  <c r="D10" i="37"/>
  <c r="D15" i="37"/>
  <c r="D8" i="37"/>
  <c r="D13" i="37"/>
  <c r="D5" i="37"/>
  <c r="D12" i="37"/>
  <c r="D11" i="37"/>
  <c r="D9" i="37"/>
  <c r="D6" i="37"/>
  <c r="K13" i="1" l="1"/>
  <c r="K11" i="1"/>
  <c r="K14" i="1"/>
  <c r="K8" i="1"/>
  <c r="K6" i="1"/>
  <c r="K10" i="1"/>
  <c r="K16" i="1"/>
  <c r="K9" i="1"/>
  <c r="K5" i="1"/>
</calcChain>
</file>

<file path=xl/sharedStrings.xml><?xml version="1.0" encoding="utf-8"?>
<sst xmlns="http://schemas.openxmlformats.org/spreadsheetml/2006/main" count="119" uniqueCount="48">
  <si>
    <t>Company/Vendor Name</t>
  </si>
  <si>
    <t>Ranking</t>
  </si>
  <si>
    <r>
      <t>RESPONDENT SUMMARY</t>
    </r>
    <r>
      <rPr>
        <b/>
        <sz val="12"/>
        <color rgb="FFFF0000"/>
        <rFont val="Arial"/>
        <family val="2"/>
      </rPr>
      <t xml:space="preserve"> </t>
    </r>
  </si>
  <si>
    <t>Average  Technical Score</t>
  </si>
  <si>
    <t>Non-Technical Score                      (cost)</t>
  </si>
  <si>
    <t>Average Technical Score</t>
  </si>
  <si>
    <t>Total Score</t>
  </si>
  <si>
    <t xml:space="preserve">RESPONDENT SUMMARY </t>
  </si>
  <si>
    <t>Company/Vendor Name:</t>
  </si>
  <si>
    <t>Criteria 1</t>
  </si>
  <si>
    <t>Criteria 2</t>
  </si>
  <si>
    <t>Criteria 3</t>
  </si>
  <si>
    <t>Criteria 4</t>
  </si>
  <si>
    <t>TOTAL</t>
  </si>
  <si>
    <t>RFP 730-17114 Retained Executive Search Firm</t>
  </si>
  <si>
    <t>Criteria 5</t>
  </si>
  <si>
    <t>TOP 7 RANKED VENDORS:</t>
  </si>
  <si>
    <t>Evaluator 1</t>
  </si>
  <si>
    <t>Evaluator 2</t>
  </si>
  <si>
    <t>Evaluator 3</t>
  </si>
  <si>
    <t>Evaluator 4</t>
  </si>
  <si>
    <t>Evaluator 5</t>
  </si>
  <si>
    <t>Evaluator 6</t>
  </si>
  <si>
    <t>Prepared by: Buyer 2 8/21/17</t>
  </si>
  <si>
    <t>Checked by:  Buyer 3  8/21/17</t>
  </si>
  <si>
    <t>RESPONDENT EVALUATION MATRIX</t>
  </si>
  <si>
    <t>Evaluator Name:</t>
  </si>
  <si>
    <t>TaShawna Wilson</t>
  </si>
  <si>
    <t xml:space="preserve">Criteria 1 </t>
  </si>
  <si>
    <r>
      <rPr>
        <b/>
        <sz val="10"/>
        <rFont val="Calibri"/>
        <family val="2"/>
        <scheme val="minor"/>
      </rPr>
      <t>Cost</t>
    </r>
    <r>
      <rPr>
        <b/>
        <sz val="10"/>
        <color rgb="FFFF0000"/>
        <rFont val="Calibri"/>
        <family val="2"/>
        <scheme val="minor"/>
      </rPr>
      <t xml:space="preserve">
**Do not evaluate cost.  Evaluator 1 will evaluate cost**</t>
    </r>
  </si>
  <si>
    <t>Have Specialized Expertise and Resources in the industry – demonstrated experience recruiting for institutions of higher education at the executive level.</t>
  </si>
  <si>
    <t>Completion Ratio – what percentage of firm’s searches was completed successfully in the last 3 years.</t>
  </si>
  <si>
    <t>Respondent’s plan and strategy for performing executive search services and providing references.</t>
  </si>
  <si>
    <t>Respondent’s financial stability.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</si>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</sst>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18">
    <xf numFmtId="0" fontId="0" fillId="0" borderId="0"/>
    <xf numFmtId="44" fontId="28" fillId="0" borderId="0" applyFont="0" applyFill="0" applyBorder="0" applyAlignment="0" applyProtection="0"/>
    <xf numFmtId="0" fontId="28" fillId="0" borderId="0"/>
    <xf numFmtId="0" fontId="25" fillId="0" borderId="0"/>
    <xf numFmtId="0" fontId="25" fillId="0" borderId="0"/>
    <xf numFmtId="0" fontId="28" fillId="4" borderId="7" applyNumberFormat="0" applyFont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2" borderId="0" applyNumberFormat="0" applyBorder="0" applyAlignment="0" applyProtection="0"/>
    <xf numFmtId="0" fontId="32" fillId="6" borderId="0" applyNumberFormat="0" applyBorder="0" applyAlignment="0" applyProtection="0"/>
    <xf numFmtId="0" fontId="33" fillId="23" borderId="8" applyNumberFormat="0" applyAlignment="0" applyProtection="0"/>
    <xf numFmtId="0" fontId="34" fillId="24" borderId="9" applyNumberFormat="0" applyAlignment="0" applyProtection="0"/>
    <xf numFmtId="0" fontId="35" fillId="0" borderId="0" applyNumberFormat="0" applyFill="0" applyBorder="0" applyAlignment="0" applyProtection="0"/>
    <xf numFmtId="0" fontId="36" fillId="7" borderId="0" applyNumberFormat="0" applyBorder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40" fillId="10" borderId="8" applyNumberFormat="0" applyAlignment="0" applyProtection="0"/>
    <xf numFmtId="0" fontId="41" fillId="0" borderId="13" applyNumberFormat="0" applyFill="0" applyAlignment="0" applyProtection="0"/>
    <xf numFmtId="0" fontId="42" fillId="25" borderId="0" applyNumberFormat="0" applyBorder="0" applyAlignment="0" applyProtection="0"/>
    <xf numFmtId="0" fontId="29" fillId="4" borderId="7" applyNumberFormat="0" applyFont="0" applyAlignment="0" applyProtection="0"/>
    <xf numFmtId="0" fontId="43" fillId="23" borderId="14" applyNumberFormat="0" applyAlignment="0" applyProtection="0"/>
    <xf numFmtId="0" fontId="44" fillId="0" borderId="0" applyNumberFormat="0" applyFill="0" applyBorder="0" applyAlignment="0" applyProtection="0"/>
    <xf numFmtId="0" fontId="45" fillId="0" borderId="15" applyNumberFormat="0" applyFill="0" applyAlignment="0" applyProtection="0"/>
    <xf numFmtId="0" fontId="46" fillId="0" borderId="0" applyNumberFormat="0" applyFill="0" applyBorder="0" applyAlignment="0" applyProtection="0"/>
    <xf numFmtId="0" fontId="24" fillId="0" borderId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2" borderId="0" applyNumberFormat="0" applyBorder="0" applyAlignment="0" applyProtection="0"/>
    <xf numFmtId="0" fontId="32" fillId="6" borderId="0" applyNumberFormat="0" applyBorder="0" applyAlignment="0" applyProtection="0"/>
    <xf numFmtId="0" fontId="33" fillId="23" borderId="8" applyNumberFormat="0" applyAlignment="0" applyProtection="0"/>
    <xf numFmtId="0" fontId="34" fillId="24" borderId="9" applyNumberFormat="0" applyAlignment="0" applyProtection="0"/>
    <xf numFmtId="0" fontId="35" fillId="0" borderId="0" applyNumberFormat="0" applyFill="0" applyBorder="0" applyAlignment="0" applyProtection="0"/>
    <xf numFmtId="0" fontId="36" fillId="7" borderId="0" applyNumberFormat="0" applyBorder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40" fillId="10" borderId="8" applyNumberFormat="0" applyAlignment="0" applyProtection="0"/>
    <xf numFmtId="0" fontId="41" fillId="0" borderId="13" applyNumberFormat="0" applyFill="0" applyAlignment="0" applyProtection="0"/>
    <xf numFmtId="0" fontId="42" fillId="25" borderId="0" applyNumberFormat="0" applyBorder="0" applyAlignment="0" applyProtection="0"/>
    <xf numFmtId="0" fontId="43" fillId="23" borderId="14" applyNumberFormat="0" applyAlignment="0" applyProtection="0"/>
    <xf numFmtId="0" fontId="44" fillId="0" borderId="0" applyNumberFormat="0" applyFill="0" applyBorder="0" applyAlignment="0" applyProtection="0"/>
    <xf numFmtId="0" fontId="45" fillId="0" borderId="15" applyNumberFormat="0" applyFill="0" applyAlignment="0" applyProtection="0"/>
    <xf numFmtId="0" fontId="46" fillId="0" borderId="0" applyNumberFormat="0" applyFill="0" applyBorder="0" applyAlignment="0" applyProtection="0"/>
    <xf numFmtId="0" fontId="28" fillId="0" borderId="0"/>
    <xf numFmtId="0" fontId="28" fillId="4" borderId="7" applyNumberFormat="0" applyFont="0" applyAlignment="0" applyProtection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4">
    <xf numFmtId="0" fontId="0" fillId="0" borderId="0" xfId="0"/>
    <xf numFmtId="0" fontId="27" fillId="0" borderId="0" xfId="0" applyFont="1"/>
    <xf numFmtId="0" fontId="27" fillId="0" borderId="0" xfId="0" applyFont="1" applyBorder="1"/>
    <xf numFmtId="0" fontId="26" fillId="0" borderId="1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textRotation="90" wrapText="1"/>
    </xf>
    <xf numFmtId="0" fontId="26" fillId="0" borderId="2" xfId="0" applyFont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4" xfId="0" applyFont="1" applyFill="1" applyBorder="1" applyAlignment="1">
      <alignment horizontal="center"/>
    </xf>
    <xf numFmtId="4" fontId="27" fillId="0" borderId="5" xfId="0" applyNumberFormat="1" applyFont="1" applyBorder="1"/>
    <xf numFmtId="0" fontId="27" fillId="3" borderId="6" xfId="0" applyFont="1" applyFill="1" applyBorder="1" applyAlignment="1">
      <alignment horizontal="center"/>
    </xf>
    <xf numFmtId="4" fontId="27" fillId="0" borderId="16" xfId="0" applyNumberFormat="1" applyFont="1" applyBorder="1"/>
    <xf numFmtId="0" fontId="26" fillId="3" borderId="18" xfId="0" applyFont="1" applyFill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7" fillId="0" borderId="0" xfId="0" applyFont="1" applyFill="1"/>
    <xf numFmtId="0" fontId="26" fillId="0" borderId="0" xfId="0" applyFont="1" applyBorder="1" applyAlignment="1"/>
    <xf numFmtId="0" fontId="0" fillId="0" borderId="0" xfId="0" applyBorder="1"/>
    <xf numFmtId="0" fontId="50" fillId="0" borderId="0" xfId="0" applyFont="1"/>
    <xf numFmtId="0" fontId="50" fillId="3" borderId="0" xfId="0" applyFont="1" applyFill="1"/>
    <xf numFmtId="0" fontId="51" fillId="0" borderId="0" xfId="0" applyFont="1"/>
    <xf numFmtId="0" fontId="49" fillId="0" borderId="21" xfId="115" applyFont="1" applyBorder="1" applyAlignment="1">
      <alignment horizontal="center"/>
    </xf>
    <xf numFmtId="0" fontId="48" fillId="3" borderId="21" xfId="115" applyFont="1" applyFill="1" applyBorder="1" applyAlignment="1">
      <alignment horizontal="center"/>
    </xf>
    <xf numFmtId="0" fontId="49" fillId="0" borderId="21" xfId="116" applyFont="1" applyBorder="1" applyAlignment="1">
      <alignment horizontal="center"/>
    </xf>
    <xf numFmtId="0" fontId="48" fillId="3" borderId="21" xfId="116" applyFont="1" applyFill="1" applyBorder="1" applyAlignment="1">
      <alignment horizontal="center"/>
    </xf>
    <xf numFmtId="0" fontId="26" fillId="26" borderId="2" xfId="0" applyFont="1" applyFill="1" applyBorder="1" applyAlignment="1">
      <alignment horizontal="center" vertical="center" textRotation="90" wrapText="1"/>
    </xf>
    <xf numFmtId="0" fontId="26" fillId="0" borderId="0" xfId="0" applyFont="1"/>
    <xf numFmtId="0" fontId="26" fillId="0" borderId="0" xfId="0" applyFont="1" applyAlignment="1"/>
    <xf numFmtId="0" fontId="52" fillId="0" borderId="0" xfId="0" applyFont="1"/>
    <xf numFmtId="0" fontId="53" fillId="0" borderId="0" xfId="0" applyFont="1" applyBorder="1" applyAlignment="1">
      <alignment horizontal="center"/>
    </xf>
    <xf numFmtId="0" fontId="54" fillId="0" borderId="0" xfId="117" applyFont="1"/>
    <xf numFmtId="0" fontId="48" fillId="3" borderId="25" xfId="117" applyFont="1" applyFill="1" applyBorder="1" applyAlignment="1">
      <alignment horizontal="center" vertical="center"/>
    </xf>
    <xf numFmtId="0" fontId="48" fillId="0" borderId="0" xfId="117" applyFont="1" applyAlignment="1">
      <alignment horizontal="center"/>
    </xf>
    <xf numFmtId="0" fontId="49" fillId="28" borderId="26" xfId="117" applyFont="1" applyFill="1" applyBorder="1" applyAlignment="1">
      <alignment horizontal="center"/>
    </xf>
    <xf numFmtId="0" fontId="49" fillId="0" borderId="27" xfId="117" applyFont="1" applyFill="1" applyBorder="1" applyAlignment="1">
      <alignment horizontal="center"/>
    </xf>
    <xf numFmtId="0" fontId="49" fillId="29" borderId="28" xfId="117" applyFont="1" applyFill="1" applyBorder="1" applyAlignment="1">
      <alignment horizontal="center"/>
    </xf>
    <xf numFmtId="0" fontId="48" fillId="28" borderId="26" xfId="117" applyFont="1" applyFill="1" applyBorder="1" applyAlignment="1">
      <alignment horizontal="center"/>
    </xf>
    <xf numFmtId="0" fontId="48" fillId="0" borderId="27" xfId="117" applyFont="1" applyFill="1" applyBorder="1" applyAlignment="1">
      <alignment horizontal="center"/>
    </xf>
    <xf numFmtId="0" fontId="48" fillId="29" borderId="28" xfId="117" applyFont="1" applyFill="1" applyBorder="1" applyAlignment="1">
      <alignment horizontal="center"/>
    </xf>
    <xf numFmtId="0" fontId="54" fillId="0" borderId="29" xfId="117" applyFont="1" applyBorder="1" applyAlignment="1">
      <alignment horizontal="center"/>
    </xf>
    <xf numFmtId="0" fontId="28" fillId="0" borderId="30" xfId="88" applyFont="1" applyFill="1" applyBorder="1" applyAlignment="1">
      <alignment horizontal="center"/>
    </xf>
    <xf numFmtId="0" fontId="50" fillId="28" borderId="31" xfId="117" applyFont="1" applyFill="1" applyBorder="1" applyAlignment="1">
      <alignment horizontal="center"/>
    </xf>
    <xf numFmtId="0" fontId="50" fillId="0" borderId="32" xfId="117" applyFont="1" applyFill="1" applyBorder="1" applyAlignment="1">
      <alignment horizontal="center"/>
    </xf>
    <xf numFmtId="0" fontId="50" fillId="29" borderId="6" xfId="117" applyFont="1" applyFill="1" applyBorder="1" applyAlignment="1">
      <alignment horizontal="center"/>
    </xf>
    <xf numFmtId="0" fontId="54" fillId="28" borderId="31" xfId="117" applyFont="1" applyFill="1" applyBorder="1" applyAlignment="1">
      <alignment horizontal="center"/>
    </xf>
    <xf numFmtId="0" fontId="54" fillId="0" borderId="32" xfId="117" applyFont="1" applyFill="1" applyBorder="1" applyAlignment="1">
      <alignment horizontal="center"/>
    </xf>
    <xf numFmtId="0" fontId="54" fillId="29" borderId="6" xfId="117" applyFont="1" applyFill="1" applyBorder="1" applyAlignment="1">
      <alignment horizontal="center"/>
    </xf>
    <xf numFmtId="0" fontId="54" fillId="3" borderId="29" xfId="117" applyFont="1" applyFill="1" applyBorder="1" applyAlignment="1">
      <alignment horizontal="center"/>
    </xf>
    <xf numFmtId="0" fontId="28" fillId="0" borderId="0" xfId="88" applyFont="1" applyFill="1" applyBorder="1" applyAlignment="1">
      <alignment horizontal="center"/>
    </xf>
    <xf numFmtId="0" fontId="50" fillId="0" borderId="0" xfId="117" applyFont="1" applyFill="1" applyBorder="1" applyAlignment="1">
      <alignment horizontal="center"/>
    </xf>
    <xf numFmtId="0" fontId="54" fillId="0" borderId="0" xfId="117" applyFont="1" applyFill="1" applyBorder="1" applyAlignment="1">
      <alignment horizontal="center"/>
    </xf>
    <xf numFmtId="0" fontId="28" fillId="0" borderId="0" xfId="0" applyFont="1"/>
    <xf numFmtId="0" fontId="56" fillId="0" borderId="0" xfId="0" applyFont="1" applyAlignment="1">
      <alignment horizontal="center" vertical="top" wrapText="1"/>
    </xf>
    <xf numFmtId="0" fontId="56" fillId="0" borderId="19" xfId="0" applyFont="1" applyBorder="1"/>
    <xf numFmtId="0" fontId="56" fillId="0" borderId="33" xfId="0" applyFont="1" applyBorder="1"/>
    <xf numFmtId="0" fontId="56" fillId="0" borderId="34" xfId="0" applyFont="1" applyBorder="1"/>
    <xf numFmtId="0" fontId="56" fillId="0" borderId="0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/>
    </xf>
    <xf numFmtId="0" fontId="49" fillId="0" borderId="0" xfId="0" applyFont="1" applyAlignment="1">
      <alignment horizontal="center"/>
    </xf>
    <xf numFmtId="0" fontId="26" fillId="2" borderId="0" xfId="0" applyFont="1" applyFill="1" applyBorder="1" applyAlignment="1">
      <alignment horizontal="center" vertical="center" wrapText="1"/>
    </xf>
    <xf numFmtId="0" fontId="48" fillId="0" borderId="21" xfId="116" applyFont="1" applyBorder="1" applyAlignment="1">
      <alignment horizontal="center"/>
    </xf>
    <xf numFmtId="0" fontId="48" fillId="0" borderId="21" xfId="115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28" fillId="0" borderId="39" xfId="0" applyFont="1" applyBorder="1" applyAlignment="1">
      <alignment horizontal="left"/>
    </xf>
    <xf numFmtId="0" fontId="28" fillId="0" borderId="40" xfId="0" applyFont="1" applyBorder="1" applyAlignment="1">
      <alignment horizontal="left"/>
    </xf>
    <xf numFmtId="0" fontId="28" fillId="0" borderId="41" xfId="0" applyFont="1" applyBorder="1" applyAlignment="1">
      <alignment horizontal="left"/>
    </xf>
    <xf numFmtId="0" fontId="28" fillId="0" borderId="42" xfId="0" applyFont="1" applyBorder="1" applyAlignment="1">
      <alignment horizontal="left"/>
    </xf>
    <xf numFmtId="0" fontId="28" fillId="0" borderId="43" xfId="0" applyFont="1" applyBorder="1" applyAlignment="1">
      <alignment horizontal="left"/>
    </xf>
    <xf numFmtId="0" fontId="28" fillId="0" borderId="44" xfId="0" applyFont="1" applyBorder="1" applyAlignment="1">
      <alignment horizontal="left"/>
    </xf>
    <xf numFmtId="0" fontId="56" fillId="0" borderId="0" xfId="0" applyFont="1" applyAlignment="1">
      <alignment horizontal="center" vertical="top" wrapText="1"/>
    </xf>
    <xf numFmtId="0" fontId="56" fillId="0" borderId="35" xfId="0" applyFont="1" applyBorder="1" applyAlignment="1">
      <alignment horizontal="center" vertical="top" wrapText="1"/>
    </xf>
    <xf numFmtId="0" fontId="56" fillId="2" borderId="36" xfId="0" applyFont="1" applyFill="1" applyBorder="1" applyAlignment="1">
      <alignment horizontal="center"/>
    </xf>
    <xf numFmtId="0" fontId="56" fillId="2" borderId="37" xfId="0" applyFont="1" applyFill="1" applyBorder="1" applyAlignment="1">
      <alignment horizontal="center"/>
    </xf>
    <xf numFmtId="0" fontId="56" fillId="2" borderId="38" xfId="0" applyFont="1" applyFill="1" applyBorder="1" applyAlignment="1">
      <alignment horizontal="center"/>
    </xf>
    <xf numFmtId="0" fontId="28" fillId="0" borderId="39" xfId="0" applyFont="1" applyBorder="1" applyAlignment="1">
      <alignment horizontal="left" vertical="center" wrapText="1"/>
    </xf>
    <xf numFmtId="0" fontId="28" fillId="0" borderId="40" xfId="0" applyFont="1" applyBorder="1" applyAlignment="1">
      <alignment horizontal="left" vertical="center" wrapText="1"/>
    </xf>
    <xf numFmtId="0" fontId="28" fillId="0" borderId="41" xfId="0" applyFont="1" applyBorder="1" applyAlignment="1">
      <alignment horizontal="left" vertical="center" wrapText="1"/>
    </xf>
    <xf numFmtId="0" fontId="53" fillId="0" borderId="0" xfId="117" applyFont="1" applyBorder="1" applyAlignment="1">
      <alignment horizontal="center"/>
    </xf>
    <xf numFmtId="0" fontId="53" fillId="0" borderId="22" xfId="0" applyFont="1" applyBorder="1" applyAlignment="1">
      <alignment horizontal="center"/>
    </xf>
    <xf numFmtId="0" fontId="55" fillId="0" borderId="23" xfId="117" applyFont="1" applyFill="1" applyBorder="1" applyAlignment="1">
      <alignment horizontal="left" vertical="center" wrapText="1"/>
    </xf>
    <xf numFmtId="0" fontId="55" fillId="0" borderId="24" xfId="117" applyFont="1" applyFill="1" applyBorder="1" applyAlignment="1">
      <alignment horizontal="left" vertical="center" wrapText="1"/>
    </xf>
    <xf numFmtId="0" fontId="55" fillId="0" borderId="18" xfId="117" applyFont="1" applyFill="1" applyBorder="1" applyAlignment="1">
      <alignment horizontal="left" vertical="center" wrapText="1"/>
    </xf>
    <xf numFmtId="0" fontId="49" fillId="0" borderId="23" xfId="117" applyFont="1" applyFill="1" applyBorder="1" applyAlignment="1">
      <alignment horizontal="left" vertical="center" wrapText="1"/>
    </xf>
    <xf numFmtId="0" fontId="49" fillId="0" borderId="24" xfId="117" applyFont="1" applyFill="1" applyBorder="1" applyAlignment="1">
      <alignment horizontal="left" vertical="center" wrapText="1"/>
    </xf>
    <xf numFmtId="0" fontId="49" fillId="0" borderId="18" xfId="117" applyFont="1" applyFill="1" applyBorder="1" applyAlignment="1">
      <alignment horizontal="left" vertical="center" wrapText="1"/>
    </xf>
    <xf numFmtId="0" fontId="49" fillId="0" borderId="23" xfId="117" applyFont="1" applyFill="1" applyBorder="1" applyAlignment="1">
      <alignment horizontal="center" vertical="center" wrapText="1"/>
    </xf>
    <xf numFmtId="0" fontId="49" fillId="0" borderId="24" xfId="117" applyFont="1" applyFill="1" applyBorder="1" applyAlignment="1">
      <alignment horizontal="center" vertical="center" wrapText="1"/>
    </xf>
    <xf numFmtId="0" fontId="49" fillId="0" borderId="18" xfId="117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52" fillId="27" borderId="0" xfId="0" applyFont="1" applyFill="1" applyBorder="1" applyAlignment="1">
      <alignment horizontal="center"/>
    </xf>
  </cellXfs>
  <cellStyles count="118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5"/>
    <cellStyle name="Normal 4 14" xfId="106"/>
    <cellStyle name="Normal 4 15" xfId="107"/>
    <cellStyle name="Normal 4 16" xfId="108"/>
    <cellStyle name="Normal 4 17" xfId="109"/>
    <cellStyle name="Normal 4 18" xfId="110"/>
    <cellStyle name="Normal 4 19" xfId="111"/>
    <cellStyle name="Normal 4 2" xfId="47"/>
    <cellStyle name="Normal 4 20" xfId="112"/>
    <cellStyle name="Normal 4 21" xfId="113"/>
    <cellStyle name="Normal 4 22" xfId="114"/>
    <cellStyle name="Normal 4 23" xfId="115"/>
    <cellStyle name="Normal 4 24" xfId="116"/>
    <cellStyle name="Normal 4 25" xfId="11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01"/>
    <cellStyle name="Normal 7" xfId="102"/>
    <cellStyle name="Note 2" xfId="5"/>
    <cellStyle name="Note 3" xfId="89"/>
    <cellStyle name="Note 4" xfId="42"/>
    <cellStyle name="Output 2" xfId="84"/>
    <cellStyle name="Output 3" xfId="43"/>
    <cellStyle name="Percent 2" xfId="103"/>
    <cellStyle name="Percent 3" xfId="104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Evaluation%20Matrix%20RFP%20730-17114%20Retained%20Executive%20Search%20Firm_Wils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xwell.Evaluation%20Matrix%20RFP%20730-17114%20Retained%20Executive%20Search%20Fir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S%20-%20Evaluation%20Matrix%20RFP%20730-17114%20Retained%20Executive%20Search%20Fir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%20730-17114%20Retained%20Executive%20Search%20Firm_Joan%20Nels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%20730-17114%20Retained%20Executive%20Search%20Firm%20(Johnson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017%20-%20Evaluation%20Matrix%20RFP%20730-17114%20Retained%20Executive%20Search%20Firm-%20Kemp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RCHASING\Tenner's%20Bids\FY17%20Solicitations\RFP730-17114%20Retained%20Executive%20Search%20Firm\Evaluations\Copy%20of%20Evaluation%20Matrix%20RFP%20730-17114%20Retained%20Executive%20Search%20Firm_Wil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AGB Search</v>
          </cell>
        </row>
        <row r="5">
          <cell r="A5" t="str">
            <v>Funk &amp; Associates</v>
          </cell>
        </row>
        <row r="6">
          <cell r="A6" t="str">
            <v>Diversified Search</v>
          </cell>
        </row>
        <row r="7">
          <cell r="A7" t="str">
            <v>GMS Talent</v>
          </cell>
        </row>
        <row r="9">
          <cell r="A9" t="str">
            <v>Storbeck Pimentel &amp; Associates</v>
          </cell>
        </row>
        <row r="10">
          <cell r="A10" t="str">
            <v>TL Jones and Associates</v>
          </cell>
        </row>
        <row r="11">
          <cell r="A11" t="str">
            <v>Technology Recruiting Solutions</v>
          </cell>
        </row>
        <row r="12">
          <cell r="A12" t="str">
            <v>The Registry</v>
          </cell>
        </row>
        <row r="13">
          <cell r="A13" t="str">
            <v>The Spearhead Group</v>
          </cell>
        </row>
        <row r="14">
          <cell r="A14" t="str">
            <v>TRS Staffing Solutions</v>
          </cell>
        </row>
        <row r="15">
          <cell r="A15" t="str">
            <v>Greenwood Asher</v>
          </cell>
        </row>
        <row r="16">
          <cell r="A16" t="str">
            <v>Korn Ferry</v>
          </cell>
        </row>
      </sheetData>
      <sheetData sheetId="2">
        <row r="3">
          <cell r="C3" t="str">
            <v>TaShawna Wilson</v>
          </cell>
        </row>
        <row r="8">
          <cell r="E8">
            <v>9</v>
          </cell>
          <cell r="H8">
            <v>35</v>
          </cell>
          <cell r="K8">
            <v>23</v>
          </cell>
          <cell r="N8">
            <v>20</v>
          </cell>
          <cell r="Q8">
            <v>10</v>
          </cell>
        </row>
        <row r="9">
          <cell r="E9">
            <v>8.8000000000000007</v>
          </cell>
          <cell r="H9">
            <v>35</v>
          </cell>
          <cell r="K9">
            <v>22</v>
          </cell>
          <cell r="N9">
            <v>20</v>
          </cell>
          <cell r="Q9">
            <v>10</v>
          </cell>
        </row>
        <row r="10">
          <cell r="E10">
            <v>10</v>
          </cell>
          <cell r="H10">
            <v>35</v>
          </cell>
          <cell r="K10">
            <v>22.5</v>
          </cell>
          <cell r="N10">
            <v>20</v>
          </cell>
          <cell r="Q10">
            <v>10</v>
          </cell>
        </row>
        <row r="11">
          <cell r="E11">
            <v>10</v>
          </cell>
          <cell r="H11">
            <v>7</v>
          </cell>
          <cell r="K11">
            <v>0</v>
          </cell>
          <cell r="N11">
            <v>0</v>
          </cell>
          <cell r="Q11">
            <v>5</v>
          </cell>
        </row>
        <row r="12">
          <cell r="E12">
            <v>8.8000000000000007</v>
          </cell>
          <cell r="H12">
            <v>35</v>
          </cell>
          <cell r="K12">
            <v>24.5</v>
          </cell>
          <cell r="N12">
            <v>20</v>
          </cell>
          <cell r="Q12">
            <v>10</v>
          </cell>
        </row>
        <row r="13">
          <cell r="E13">
            <v>8.8000000000000007</v>
          </cell>
          <cell r="H13">
            <v>0</v>
          </cell>
          <cell r="K13">
            <v>0</v>
          </cell>
          <cell r="N13">
            <v>9.6</v>
          </cell>
          <cell r="Q13">
            <v>4</v>
          </cell>
        </row>
        <row r="14">
          <cell r="E14">
            <v>9</v>
          </cell>
          <cell r="H14">
            <v>9.7999999999999989</v>
          </cell>
          <cell r="K14">
            <v>0</v>
          </cell>
          <cell r="N14">
            <v>9.6</v>
          </cell>
          <cell r="Q14">
            <v>7</v>
          </cell>
        </row>
        <row r="15">
          <cell r="E15">
            <v>8.8000000000000007</v>
          </cell>
          <cell r="H15">
            <v>35</v>
          </cell>
          <cell r="K15">
            <v>24.5</v>
          </cell>
          <cell r="N15">
            <v>20</v>
          </cell>
          <cell r="Q15">
            <v>10</v>
          </cell>
        </row>
        <row r="16">
          <cell r="E16">
            <v>10</v>
          </cell>
          <cell r="H16">
            <v>16.8</v>
          </cell>
          <cell r="K16">
            <v>0</v>
          </cell>
          <cell r="N16">
            <v>20</v>
          </cell>
          <cell r="Q16">
            <v>9</v>
          </cell>
        </row>
        <row r="17">
          <cell r="E17">
            <v>9</v>
          </cell>
          <cell r="H17">
            <v>9.7999999999999989</v>
          </cell>
          <cell r="K17">
            <v>0</v>
          </cell>
          <cell r="N17">
            <v>18</v>
          </cell>
          <cell r="Q17">
            <v>10</v>
          </cell>
        </row>
        <row r="18">
          <cell r="E18">
            <v>8.8000000000000007</v>
          </cell>
          <cell r="H18">
            <v>35</v>
          </cell>
          <cell r="K18">
            <v>22.5</v>
          </cell>
          <cell r="N18">
            <v>20</v>
          </cell>
          <cell r="Q18">
            <v>10</v>
          </cell>
        </row>
        <row r="19">
          <cell r="E19">
            <v>8.8000000000000007</v>
          </cell>
          <cell r="H19">
            <v>35</v>
          </cell>
          <cell r="K19">
            <v>17.5</v>
          </cell>
          <cell r="N19">
            <v>18</v>
          </cell>
          <cell r="Q19">
            <v>10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AGB Search</v>
          </cell>
        </row>
        <row r="5">
          <cell r="A5" t="str">
            <v>Funk &amp; Associates</v>
          </cell>
        </row>
        <row r="6">
          <cell r="A6" t="str">
            <v>Diversified Search</v>
          </cell>
        </row>
        <row r="7">
          <cell r="A7" t="str">
            <v>GMS Talent</v>
          </cell>
        </row>
        <row r="9">
          <cell r="A9" t="str">
            <v>Storbeck Pimentel &amp; Associates</v>
          </cell>
        </row>
        <row r="10">
          <cell r="A10" t="str">
            <v>TL Jones and Associates</v>
          </cell>
        </row>
        <row r="11">
          <cell r="A11" t="str">
            <v>Technology Recruiting Solutions</v>
          </cell>
        </row>
        <row r="12">
          <cell r="A12" t="str">
            <v>The Registry</v>
          </cell>
        </row>
        <row r="13">
          <cell r="A13" t="str">
            <v>The Spearhead Group</v>
          </cell>
        </row>
        <row r="14">
          <cell r="A14" t="str">
            <v>TRS Staffing Solutions</v>
          </cell>
        </row>
        <row r="15">
          <cell r="A15" t="str">
            <v>Greenwood Asher</v>
          </cell>
        </row>
        <row r="16">
          <cell r="A16" t="str">
            <v>Korn Ferry</v>
          </cell>
        </row>
      </sheetData>
      <sheetData sheetId="2">
        <row r="3">
          <cell r="C3" t="str">
            <v>Dan Maxwell</v>
          </cell>
        </row>
        <row r="8">
          <cell r="E8">
            <v>0</v>
          </cell>
          <cell r="H8">
            <v>21</v>
          </cell>
          <cell r="K8">
            <v>20</v>
          </cell>
          <cell r="N8">
            <v>12</v>
          </cell>
          <cell r="Q8">
            <v>8</v>
          </cell>
        </row>
        <row r="9">
          <cell r="E9">
            <v>0</v>
          </cell>
          <cell r="H9">
            <v>31.5</v>
          </cell>
          <cell r="K9">
            <v>20</v>
          </cell>
          <cell r="N9">
            <v>18</v>
          </cell>
          <cell r="Q9">
            <v>8</v>
          </cell>
        </row>
        <row r="10">
          <cell r="E10">
            <v>0</v>
          </cell>
          <cell r="H10">
            <v>28</v>
          </cell>
          <cell r="K10">
            <v>20</v>
          </cell>
          <cell r="N10">
            <v>14</v>
          </cell>
          <cell r="Q10">
            <v>8</v>
          </cell>
        </row>
        <row r="11">
          <cell r="E11">
            <v>0</v>
          </cell>
          <cell r="H11">
            <v>7</v>
          </cell>
          <cell r="K11">
            <v>5</v>
          </cell>
          <cell r="N11">
            <v>4</v>
          </cell>
          <cell r="Q11">
            <v>2</v>
          </cell>
        </row>
        <row r="13">
          <cell r="E13">
            <v>0</v>
          </cell>
          <cell r="H13">
            <v>31.5</v>
          </cell>
          <cell r="K13">
            <v>20</v>
          </cell>
          <cell r="N13">
            <v>18</v>
          </cell>
          <cell r="Q13">
            <v>8</v>
          </cell>
        </row>
        <row r="14">
          <cell r="E14">
            <v>0</v>
          </cell>
          <cell r="H14">
            <v>21</v>
          </cell>
          <cell r="K14">
            <v>15</v>
          </cell>
          <cell r="N14">
            <v>12</v>
          </cell>
          <cell r="Q14">
            <v>0</v>
          </cell>
        </row>
        <row r="15">
          <cell r="E15">
            <v>0</v>
          </cell>
          <cell r="H15">
            <v>14</v>
          </cell>
          <cell r="K15">
            <v>10</v>
          </cell>
          <cell r="N15">
            <v>12</v>
          </cell>
          <cell r="Q15">
            <v>0</v>
          </cell>
        </row>
        <row r="16">
          <cell r="E16">
            <v>0</v>
          </cell>
          <cell r="H16">
            <v>28</v>
          </cell>
          <cell r="K16">
            <v>20</v>
          </cell>
          <cell r="N16">
            <v>16</v>
          </cell>
          <cell r="Q16">
            <v>0</v>
          </cell>
        </row>
        <row r="17">
          <cell r="E17">
            <v>0</v>
          </cell>
          <cell r="H17">
            <v>14</v>
          </cell>
          <cell r="K17">
            <v>15</v>
          </cell>
          <cell r="N17">
            <v>12</v>
          </cell>
          <cell r="Q17">
            <v>0</v>
          </cell>
        </row>
        <row r="18">
          <cell r="E18">
            <v>0</v>
          </cell>
          <cell r="H18">
            <v>14</v>
          </cell>
          <cell r="K18">
            <v>15</v>
          </cell>
          <cell r="N18">
            <v>12</v>
          </cell>
          <cell r="Q18">
            <v>0</v>
          </cell>
        </row>
        <row r="19">
          <cell r="E19">
            <v>0</v>
          </cell>
          <cell r="H19">
            <v>31.5</v>
          </cell>
          <cell r="K19">
            <v>20</v>
          </cell>
          <cell r="N19">
            <v>18</v>
          </cell>
          <cell r="Q19">
            <v>8</v>
          </cell>
        </row>
        <row r="20">
          <cell r="E20">
            <v>0</v>
          </cell>
          <cell r="H20">
            <v>21</v>
          </cell>
          <cell r="K20">
            <v>20</v>
          </cell>
          <cell r="N20">
            <v>14</v>
          </cell>
          <cell r="Q20">
            <v>8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AGB Search</v>
          </cell>
        </row>
        <row r="5">
          <cell r="A5" t="str">
            <v>Funk &amp; Associates</v>
          </cell>
        </row>
        <row r="6">
          <cell r="A6" t="str">
            <v>Diversified Search</v>
          </cell>
        </row>
        <row r="7">
          <cell r="A7" t="str">
            <v>GMS Talent</v>
          </cell>
        </row>
        <row r="9">
          <cell r="A9" t="str">
            <v>Storbeck Pimentel &amp; Associates</v>
          </cell>
        </row>
        <row r="10">
          <cell r="A10" t="str">
            <v>TL Jones and Associates</v>
          </cell>
        </row>
        <row r="11">
          <cell r="A11" t="str">
            <v>Technology Recruiting Solutions</v>
          </cell>
        </row>
        <row r="12">
          <cell r="A12" t="str">
            <v>The Registry</v>
          </cell>
        </row>
        <row r="13">
          <cell r="A13" t="str">
            <v>The Spearhead Group</v>
          </cell>
        </row>
        <row r="14">
          <cell r="A14" t="str">
            <v>TRS Staffing Solutions</v>
          </cell>
        </row>
        <row r="15">
          <cell r="A15" t="str">
            <v>Greenwood Asher</v>
          </cell>
        </row>
        <row r="16">
          <cell r="A16" t="str">
            <v>Korn Ferry</v>
          </cell>
        </row>
      </sheetData>
      <sheetData sheetId="2">
        <row r="3">
          <cell r="C3" t="str">
            <v>Jason Smith</v>
          </cell>
        </row>
        <row r="8">
          <cell r="E8">
            <v>0</v>
          </cell>
          <cell r="H8">
            <v>16.8</v>
          </cell>
          <cell r="K8">
            <v>7.5</v>
          </cell>
          <cell r="N8">
            <v>20</v>
          </cell>
          <cell r="Q8">
            <v>10</v>
          </cell>
        </row>
        <row r="9">
          <cell r="E9">
            <v>0</v>
          </cell>
          <cell r="H9">
            <v>33.6</v>
          </cell>
          <cell r="K9">
            <v>22.5</v>
          </cell>
          <cell r="N9">
            <v>20</v>
          </cell>
          <cell r="Q9">
            <v>10</v>
          </cell>
        </row>
        <row r="10">
          <cell r="E10">
            <v>0</v>
          </cell>
          <cell r="H10">
            <v>30.800000000000004</v>
          </cell>
          <cell r="K10">
            <v>24</v>
          </cell>
          <cell r="N10">
            <v>20</v>
          </cell>
          <cell r="Q10">
            <v>10</v>
          </cell>
        </row>
        <row r="11">
          <cell r="E11">
            <v>0</v>
          </cell>
          <cell r="H11">
            <v>7</v>
          </cell>
          <cell r="K11">
            <v>5</v>
          </cell>
          <cell r="N11">
            <v>4</v>
          </cell>
          <cell r="Q11">
            <v>10</v>
          </cell>
        </row>
        <row r="13">
          <cell r="E13">
            <v>0</v>
          </cell>
          <cell r="H13">
            <v>33.6</v>
          </cell>
          <cell r="K13">
            <v>25</v>
          </cell>
          <cell r="N13">
            <v>20</v>
          </cell>
          <cell r="Q13">
            <v>10</v>
          </cell>
        </row>
        <row r="14">
          <cell r="E14">
            <v>0</v>
          </cell>
          <cell r="H14">
            <v>9.7999999999999989</v>
          </cell>
          <cell r="K14">
            <v>5</v>
          </cell>
          <cell r="N14">
            <v>14</v>
          </cell>
          <cell r="Q14">
            <v>10</v>
          </cell>
        </row>
        <row r="15">
          <cell r="E15">
            <v>0</v>
          </cell>
          <cell r="H15">
            <v>9.7999999999999989</v>
          </cell>
          <cell r="K15">
            <v>5</v>
          </cell>
          <cell r="N15">
            <v>9.6</v>
          </cell>
          <cell r="Q15">
            <v>10</v>
          </cell>
        </row>
        <row r="16">
          <cell r="E16">
            <v>0</v>
          </cell>
          <cell r="H16">
            <v>16.8</v>
          </cell>
          <cell r="K16">
            <v>5</v>
          </cell>
          <cell r="N16">
            <v>9.6</v>
          </cell>
          <cell r="Q16">
            <v>10</v>
          </cell>
        </row>
        <row r="17">
          <cell r="E17">
            <v>0</v>
          </cell>
          <cell r="H17">
            <v>17.5</v>
          </cell>
          <cell r="K17">
            <v>5</v>
          </cell>
          <cell r="N17">
            <v>13.6</v>
          </cell>
          <cell r="Q17">
            <v>10</v>
          </cell>
        </row>
        <row r="18">
          <cell r="E18">
            <v>0</v>
          </cell>
          <cell r="H18">
            <v>10.5</v>
          </cell>
          <cell r="K18">
            <v>5</v>
          </cell>
          <cell r="N18">
            <v>13.6</v>
          </cell>
          <cell r="Q18">
            <v>10</v>
          </cell>
        </row>
        <row r="19">
          <cell r="E19">
            <v>0</v>
          </cell>
          <cell r="H19">
            <v>32.199999999999996</v>
          </cell>
          <cell r="K19">
            <v>25</v>
          </cell>
          <cell r="N19">
            <v>18.399999999999999</v>
          </cell>
          <cell r="Q19">
            <v>10</v>
          </cell>
        </row>
        <row r="20">
          <cell r="E20">
            <v>0</v>
          </cell>
          <cell r="H20">
            <v>23.8</v>
          </cell>
          <cell r="K20">
            <v>22</v>
          </cell>
          <cell r="N20">
            <v>17.600000000000001</v>
          </cell>
          <cell r="Q20">
            <v>10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AGB Search</v>
          </cell>
        </row>
        <row r="5">
          <cell r="A5" t="str">
            <v>Funk &amp; Associates</v>
          </cell>
        </row>
        <row r="6">
          <cell r="A6" t="str">
            <v>Diversified Search</v>
          </cell>
        </row>
        <row r="7">
          <cell r="A7" t="str">
            <v>GMS Talent</v>
          </cell>
        </row>
        <row r="9">
          <cell r="A9" t="str">
            <v>Storbeck Pimentel &amp; Associates</v>
          </cell>
        </row>
        <row r="10">
          <cell r="A10" t="str">
            <v>TL Jones and Associates</v>
          </cell>
        </row>
        <row r="11">
          <cell r="A11" t="str">
            <v>Technology Recruiting Solutions</v>
          </cell>
        </row>
        <row r="12">
          <cell r="A12" t="str">
            <v>The Registry</v>
          </cell>
        </row>
        <row r="13">
          <cell r="A13" t="str">
            <v>The Spearhead Group</v>
          </cell>
        </row>
        <row r="14">
          <cell r="A14" t="str">
            <v>TRS Staffing Solutions</v>
          </cell>
        </row>
        <row r="15">
          <cell r="A15" t="str">
            <v>Greenwood Asher</v>
          </cell>
        </row>
        <row r="16">
          <cell r="A16" t="str">
            <v>Korn Ferry</v>
          </cell>
        </row>
      </sheetData>
      <sheetData sheetId="2">
        <row r="3">
          <cell r="C3" t="str">
            <v>Joan Nelson</v>
          </cell>
        </row>
        <row r="8">
          <cell r="E8">
            <v>0</v>
          </cell>
          <cell r="H8">
            <v>14</v>
          </cell>
          <cell r="K8">
            <v>15</v>
          </cell>
          <cell r="N8">
            <v>8</v>
          </cell>
          <cell r="Q8">
            <v>6</v>
          </cell>
        </row>
        <row r="9">
          <cell r="E9">
            <v>0</v>
          </cell>
          <cell r="H9">
            <v>21</v>
          </cell>
          <cell r="K9">
            <v>15</v>
          </cell>
          <cell r="N9">
            <v>12</v>
          </cell>
          <cell r="Q9">
            <v>6</v>
          </cell>
        </row>
        <row r="10">
          <cell r="E10">
            <v>0</v>
          </cell>
          <cell r="H10">
            <v>35</v>
          </cell>
          <cell r="K10">
            <v>20</v>
          </cell>
          <cell r="N10">
            <v>20</v>
          </cell>
          <cell r="Q10">
            <v>10</v>
          </cell>
        </row>
        <row r="11">
          <cell r="E11">
            <v>0</v>
          </cell>
          <cell r="H11">
            <v>14</v>
          </cell>
          <cell r="K11">
            <v>15</v>
          </cell>
          <cell r="N11">
            <v>8</v>
          </cell>
          <cell r="Q11">
            <v>4</v>
          </cell>
        </row>
        <row r="13">
          <cell r="E13">
            <v>0</v>
          </cell>
          <cell r="H13">
            <v>28</v>
          </cell>
          <cell r="K13">
            <v>25</v>
          </cell>
          <cell r="N13">
            <v>12</v>
          </cell>
          <cell r="Q13">
            <v>8</v>
          </cell>
        </row>
        <row r="14">
          <cell r="E14">
            <v>0</v>
          </cell>
          <cell r="H14">
            <v>14</v>
          </cell>
          <cell r="K14">
            <v>15</v>
          </cell>
          <cell r="N14">
            <v>12</v>
          </cell>
          <cell r="Q14">
            <v>4</v>
          </cell>
        </row>
        <row r="15">
          <cell r="E15">
            <v>0</v>
          </cell>
          <cell r="H15">
            <v>7</v>
          </cell>
          <cell r="K15">
            <v>15</v>
          </cell>
          <cell r="N15">
            <v>8</v>
          </cell>
          <cell r="Q15">
            <v>6</v>
          </cell>
        </row>
        <row r="16">
          <cell r="E16">
            <v>0</v>
          </cell>
          <cell r="H16">
            <v>35</v>
          </cell>
          <cell r="K16">
            <v>20</v>
          </cell>
          <cell r="N16">
            <v>20</v>
          </cell>
          <cell r="Q16">
            <v>8</v>
          </cell>
        </row>
        <row r="17">
          <cell r="E17">
            <v>0</v>
          </cell>
          <cell r="H17">
            <v>21</v>
          </cell>
          <cell r="K17">
            <v>15</v>
          </cell>
          <cell r="N17">
            <v>12</v>
          </cell>
          <cell r="Q17">
            <v>6</v>
          </cell>
        </row>
        <row r="18">
          <cell r="E18">
            <v>0</v>
          </cell>
          <cell r="H18">
            <v>14</v>
          </cell>
          <cell r="K18">
            <v>15</v>
          </cell>
          <cell r="N18">
            <v>12</v>
          </cell>
          <cell r="Q18">
            <v>6</v>
          </cell>
        </row>
        <row r="19">
          <cell r="E19">
            <v>0</v>
          </cell>
          <cell r="H19">
            <v>35</v>
          </cell>
          <cell r="K19">
            <v>20</v>
          </cell>
          <cell r="N19">
            <v>20</v>
          </cell>
          <cell r="Q19">
            <v>8</v>
          </cell>
        </row>
        <row r="20">
          <cell r="E20">
            <v>0</v>
          </cell>
          <cell r="H20">
            <v>35</v>
          </cell>
          <cell r="K20">
            <v>20</v>
          </cell>
          <cell r="N20">
            <v>16</v>
          </cell>
          <cell r="Q20">
            <v>10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AGB Search</v>
          </cell>
        </row>
        <row r="5">
          <cell r="A5" t="str">
            <v>Funk &amp; Associates</v>
          </cell>
        </row>
        <row r="6">
          <cell r="A6" t="str">
            <v>Diversified Search</v>
          </cell>
        </row>
        <row r="7">
          <cell r="A7" t="str">
            <v>GMS Talent</v>
          </cell>
        </row>
        <row r="9">
          <cell r="A9" t="str">
            <v>Storbeck Pimentel &amp; Associates</v>
          </cell>
        </row>
        <row r="10">
          <cell r="A10" t="str">
            <v>TL Jones and Associates</v>
          </cell>
        </row>
        <row r="11">
          <cell r="A11" t="str">
            <v>Technology Recruiting Solutions</v>
          </cell>
        </row>
        <row r="12">
          <cell r="A12" t="str">
            <v>The Registry</v>
          </cell>
        </row>
        <row r="13">
          <cell r="A13" t="str">
            <v>The Spearhead Group</v>
          </cell>
        </row>
        <row r="14">
          <cell r="A14" t="str">
            <v>TRS Staffing Solutions</v>
          </cell>
        </row>
        <row r="15">
          <cell r="A15" t="str">
            <v>Greenwood Asher</v>
          </cell>
        </row>
        <row r="16">
          <cell r="A16" t="str">
            <v>Korn Ferry</v>
          </cell>
        </row>
      </sheetData>
      <sheetData sheetId="2">
        <row r="3">
          <cell r="C3" t="str">
            <v>Michael Johnson</v>
          </cell>
        </row>
        <row r="8">
          <cell r="E8">
            <v>0</v>
          </cell>
          <cell r="H8">
            <v>28</v>
          </cell>
          <cell r="K8">
            <v>20</v>
          </cell>
          <cell r="N8">
            <v>16</v>
          </cell>
          <cell r="Q8">
            <v>9</v>
          </cell>
        </row>
        <row r="9">
          <cell r="E9">
            <v>0</v>
          </cell>
          <cell r="H9">
            <v>35</v>
          </cell>
          <cell r="K9">
            <v>20</v>
          </cell>
          <cell r="N9">
            <v>16</v>
          </cell>
          <cell r="Q9">
            <v>9</v>
          </cell>
        </row>
        <row r="10">
          <cell r="E10">
            <v>0</v>
          </cell>
          <cell r="H10">
            <v>21</v>
          </cell>
          <cell r="K10">
            <v>20</v>
          </cell>
          <cell r="N10">
            <v>16</v>
          </cell>
          <cell r="Q10">
            <v>8</v>
          </cell>
        </row>
        <row r="11">
          <cell r="E11">
            <v>0</v>
          </cell>
          <cell r="H11">
            <v>14</v>
          </cell>
          <cell r="K11">
            <v>0</v>
          </cell>
          <cell r="N11">
            <v>0</v>
          </cell>
          <cell r="Q11">
            <v>6</v>
          </cell>
        </row>
        <row r="13">
          <cell r="E13">
            <v>0</v>
          </cell>
          <cell r="H13">
            <v>28</v>
          </cell>
          <cell r="K13">
            <v>20</v>
          </cell>
          <cell r="N13">
            <v>16</v>
          </cell>
          <cell r="Q13">
            <v>9</v>
          </cell>
        </row>
        <row r="14">
          <cell r="E14">
            <v>0</v>
          </cell>
          <cell r="H14">
            <v>0</v>
          </cell>
          <cell r="K14">
            <v>0</v>
          </cell>
          <cell r="N14">
            <v>12</v>
          </cell>
          <cell r="Q14">
            <v>6</v>
          </cell>
        </row>
        <row r="15">
          <cell r="E15">
            <v>0</v>
          </cell>
          <cell r="H15">
            <v>20.3</v>
          </cell>
          <cell r="K15">
            <v>15</v>
          </cell>
          <cell r="N15">
            <v>12</v>
          </cell>
          <cell r="Q15">
            <v>6</v>
          </cell>
        </row>
        <row r="16">
          <cell r="E16">
            <v>0</v>
          </cell>
          <cell r="H16">
            <v>21</v>
          </cell>
          <cell r="K16">
            <v>15</v>
          </cell>
          <cell r="N16">
            <v>12</v>
          </cell>
          <cell r="Q16">
            <v>9</v>
          </cell>
        </row>
        <row r="17">
          <cell r="E17">
            <v>0</v>
          </cell>
          <cell r="H17">
            <v>20.3</v>
          </cell>
          <cell r="K17">
            <v>15</v>
          </cell>
          <cell r="N17">
            <v>12</v>
          </cell>
          <cell r="Q17">
            <v>0</v>
          </cell>
        </row>
        <row r="18">
          <cell r="E18">
            <v>0</v>
          </cell>
          <cell r="H18">
            <v>21</v>
          </cell>
          <cell r="K18">
            <v>15</v>
          </cell>
          <cell r="N18">
            <v>16</v>
          </cell>
          <cell r="Q18">
            <v>9</v>
          </cell>
        </row>
        <row r="19">
          <cell r="E19">
            <v>0</v>
          </cell>
          <cell r="H19">
            <v>35</v>
          </cell>
          <cell r="K19">
            <v>20</v>
          </cell>
          <cell r="N19">
            <v>16</v>
          </cell>
          <cell r="Q19">
            <v>9</v>
          </cell>
        </row>
        <row r="20">
          <cell r="E20">
            <v>0</v>
          </cell>
          <cell r="H20">
            <v>28</v>
          </cell>
          <cell r="K20">
            <v>20</v>
          </cell>
          <cell r="N20">
            <v>16</v>
          </cell>
          <cell r="Q20">
            <v>9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AGB Search</v>
          </cell>
        </row>
        <row r="5">
          <cell r="A5" t="str">
            <v>Funk &amp; Associates</v>
          </cell>
        </row>
        <row r="6">
          <cell r="A6" t="str">
            <v>Diversified Search</v>
          </cell>
        </row>
        <row r="7">
          <cell r="A7" t="str">
            <v>GMS Talent</v>
          </cell>
        </row>
        <row r="10">
          <cell r="A10" t="str">
            <v>TL Jones and Associates</v>
          </cell>
        </row>
        <row r="11">
          <cell r="A11" t="str">
            <v>Technology Recruiting Solutions</v>
          </cell>
        </row>
        <row r="12">
          <cell r="A12" t="str">
            <v>The Registry</v>
          </cell>
        </row>
        <row r="13">
          <cell r="A13" t="str">
            <v>The Spearhead Group</v>
          </cell>
        </row>
        <row r="14">
          <cell r="A14" t="str">
            <v>TRS Staffing Solutions</v>
          </cell>
        </row>
        <row r="15">
          <cell r="A15" t="str">
            <v>Greenwood Asher</v>
          </cell>
        </row>
        <row r="16">
          <cell r="A16" t="str">
            <v>Korn Ferry</v>
          </cell>
        </row>
      </sheetData>
      <sheetData sheetId="2">
        <row r="8">
          <cell r="E8">
            <v>0</v>
          </cell>
          <cell r="H8">
            <v>7</v>
          </cell>
          <cell r="K8">
            <v>15</v>
          </cell>
          <cell r="N8">
            <v>8</v>
          </cell>
          <cell r="Q8">
            <v>6</v>
          </cell>
        </row>
        <row r="9">
          <cell r="E9">
            <v>0</v>
          </cell>
          <cell r="H9">
            <v>21</v>
          </cell>
          <cell r="K9">
            <v>15</v>
          </cell>
          <cell r="N9">
            <v>12</v>
          </cell>
          <cell r="Q9">
            <v>6</v>
          </cell>
        </row>
        <row r="10">
          <cell r="E10">
            <v>0</v>
          </cell>
          <cell r="H10">
            <v>35</v>
          </cell>
          <cell r="K10">
            <v>25</v>
          </cell>
          <cell r="N10">
            <v>16</v>
          </cell>
          <cell r="Q10">
            <v>10</v>
          </cell>
        </row>
        <row r="11">
          <cell r="E11">
            <v>0</v>
          </cell>
          <cell r="H11">
            <v>14</v>
          </cell>
          <cell r="K11">
            <v>10</v>
          </cell>
          <cell r="N11">
            <v>8</v>
          </cell>
          <cell r="Q11">
            <v>4</v>
          </cell>
        </row>
        <row r="13">
          <cell r="E13">
            <v>0</v>
          </cell>
          <cell r="H13">
            <v>35</v>
          </cell>
          <cell r="K13">
            <v>25</v>
          </cell>
          <cell r="N13">
            <v>12</v>
          </cell>
          <cell r="Q13">
            <v>8</v>
          </cell>
        </row>
        <row r="14">
          <cell r="E14">
            <v>0</v>
          </cell>
          <cell r="H14">
            <v>7</v>
          </cell>
          <cell r="K14">
            <v>15</v>
          </cell>
          <cell r="N14">
            <v>12</v>
          </cell>
          <cell r="Q14">
            <v>4</v>
          </cell>
        </row>
        <row r="15">
          <cell r="E15">
            <v>0</v>
          </cell>
          <cell r="H15">
            <v>7</v>
          </cell>
          <cell r="K15">
            <v>15</v>
          </cell>
          <cell r="N15">
            <v>4</v>
          </cell>
          <cell r="Q15">
            <v>6</v>
          </cell>
        </row>
        <row r="16">
          <cell r="E16">
            <v>0</v>
          </cell>
          <cell r="H16">
            <v>35</v>
          </cell>
          <cell r="K16">
            <v>20</v>
          </cell>
          <cell r="N16">
            <v>20</v>
          </cell>
          <cell r="Q16">
            <v>8</v>
          </cell>
        </row>
        <row r="17">
          <cell r="E17">
            <v>0</v>
          </cell>
          <cell r="H17">
            <v>21</v>
          </cell>
          <cell r="K17">
            <v>10</v>
          </cell>
          <cell r="N17">
            <v>12</v>
          </cell>
          <cell r="Q17">
            <v>6</v>
          </cell>
        </row>
        <row r="18">
          <cell r="E18">
            <v>0</v>
          </cell>
          <cell r="H18">
            <v>14</v>
          </cell>
          <cell r="K18">
            <v>15</v>
          </cell>
          <cell r="N18">
            <v>16</v>
          </cell>
          <cell r="Q18">
            <v>8</v>
          </cell>
        </row>
        <row r="19">
          <cell r="E19">
            <v>0</v>
          </cell>
          <cell r="H19">
            <v>35</v>
          </cell>
          <cell r="K19">
            <v>20</v>
          </cell>
          <cell r="N19">
            <v>20</v>
          </cell>
          <cell r="Q19">
            <v>10</v>
          </cell>
        </row>
        <row r="20">
          <cell r="E20">
            <v>0</v>
          </cell>
          <cell r="H20">
            <v>28</v>
          </cell>
          <cell r="K20">
            <v>20</v>
          </cell>
          <cell r="N20">
            <v>16</v>
          </cell>
          <cell r="Q20">
            <v>6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 730-17114 Retained Executive Search Firm</v>
          </cell>
        </row>
      </sheetData>
      <sheetData sheetId="1">
        <row r="4">
          <cell r="A4" t="str">
            <v>AGB Search</v>
          </cell>
        </row>
        <row r="5">
          <cell r="A5" t="str">
            <v>Funk &amp; Associates</v>
          </cell>
        </row>
        <row r="6">
          <cell r="A6" t="str">
            <v>Diversified Search</v>
          </cell>
        </row>
        <row r="7">
          <cell r="A7" t="str">
            <v>GMS Talent</v>
          </cell>
        </row>
        <row r="9">
          <cell r="A9" t="str">
            <v>Storbeck Pimentel &amp; Associates</v>
          </cell>
        </row>
        <row r="10">
          <cell r="A10" t="str">
            <v>TL Jones and Associates</v>
          </cell>
        </row>
        <row r="11">
          <cell r="A11" t="str">
            <v>Technology Recruiting Solutions</v>
          </cell>
        </row>
        <row r="12">
          <cell r="A12" t="str">
            <v>The Registry</v>
          </cell>
        </row>
        <row r="13">
          <cell r="A13" t="str">
            <v>The Spearhead Group</v>
          </cell>
        </row>
        <row r="14">
          <cell r="A14" t="str">
            <v>TRS Staffing Solutions</v>
          </cell>
        </row>
        <row r="15">
          <cell r="A15" t="str">
            <v>Greenwood Asher</v>
          </cell>
        </row>
        <row r="16">
          <cell r="A16" t="str">
            <v>Korn Ferry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5"/>
  <sheetViews>
    <sheetView zoomScaleNormal="100" workbookViewId="0">
      <selection activeCell="D47" sqref="D47"/>
    </sheetView>
  </sheetViews>
  <sheetFormatPr defaultRowHeight="12.75" x14ac:dyDescent="0.2"/>
  <cols>
    <col min="4" max="4" width="3.140625" customWidth="1"/>
    <col min="5" max="6" width="9" bestFit="1" customWidth="1"/>
    <col min="7" max="9" width="9" customWidth="1"/>
    <col min="10" max="10" width="6.5703125" bestFit="1" customWidth="1"/>
  </cols>
  <sheetData>
    <row r="1" spans="1:10" ht="15.75" x14ac:dyDescent="0.25">
      <c r="A1" s="17" t="s">
        <v>7</v>
      </c>
      <c r="B1" s="17"/>
      <c r="C1" s="17"/>
      <c r="D1" s="17"/>
      <c r="E1" s="62" t="s">
        <v>17</v>
      </c>
      <c r="F1" s="62"/>
      <c r="G1" s="62"/>
      <c r="H1" s="62"/>
      <c r="I1" s="62"/>
      <c r="J1" s="62"/>
    </row>
    <row r="2" spans="1:10" ht="15.75" x14ac:dyDescent="0.25">
      <c r="A2" s="17"/>
      <c r="B2" s="18"/>
    </row>
    <row r="3" spans="1:10" x14ac:dyDescent="0.2">
      <c r="A3" s="63" t="s">
        <v>8</v>
      </c>
      <c r="B3" s="63"/>
      <c r="C3" s="63"/>
      <c r="D3" s="63"/>
      <c r="E3" s="24" t="s">
        <v>9</v>
      </c>
      <c r="F3" s="24" t="s">
        <v>10</v>
      </c>
      <c r="G3" s="24" t="s">
        <v>11</v>
      </c>
      <c r="H3" s="24" t="s">
        <v>12</v>
      </c>
      <c r="I3" s="24" t="s">
        <v>15</v>
      </c>
      <c r="J3" s="25" t="s">
        <v>13</v>
      </c>
    </row>
    <row r="4" spans="1:10" x14ac:dyDescent="0.2">
      <c r="A4" s="61" t="str">
        <f>'[1]RFP Submittal'!A4</f>
        <v>AGB Search</v>
      </c>
      <c r="B4" s="61"/>
      <c r="C4" s="61"/>
      <c r="D4" s="61"/>
      <c r="E4" s="19">
        <f>[1]Evaluation!E8</f>
        <v>9</v>
      </c>
      <c r="F4" s="19">
        <f>[1]Evaluation!H8</f>
        <v>35</v>
      </c>
      <c r="G4" s="19">
        <f>[1]Evaluation!K8</f>
        <v>23</v>
      </c>
      <c r="H4" s="19">
        <f>[1]Evaluation!N8</f>
        <v>20</v>
      </c>
      <c r="I4" s="19">
        <f>[1]Evaluation!Q8</f>
        <v>10</v>
      </c>
      <c r="J4" s="20">
        <f>SUM(E4:I4)</f>
        <v>97</v>
      </c>
    </row>
    <row r="5" spans="1:10" x14ac:dyDescent="0.2">
      <c r="A5" s="61" t="str">
        <f>'[1]RFP Submittal'!A5</f>
        <v>Funk &amp; Associates</v>
      </c>
      <c r="B5" s="61"/>
      <c r="C5" s="61"/>
      <c r="D5" s="61"/>
      <c r="E5" s="19">
        <f>[1]Evaluation!E9</f>
        <v>8.8000000000000007</v>
      </c>
      <c r="F5" s="19">
        <f>[1]Evaluation!H9</f>
        <v>35</v>
      </c>
      <c r="G5" s="19">
        <f>[1]Evaluation!K9</f>
        <v>22</v>
      </c>
      <c r="H5" s="19">
        <f>[1]Evaluation!N9</f>
        <v>20</v>
      </c>
      <c r="I5" s="19">
        <f>[1]Evaluation!Q9</f>
        <v>10</v>
      </c>
      <c r="J5" s="20">
        <f t="shared" ref="J5:J15" si="0">SUM(E5:I5)</f>
        <v>95.8</v>
      </c>
    </row>
    <row r="6" spans="1:10" x14ac:dyDescent="0.2">
      <c r="A6" s="61" t="str">
        <f>'[1]RFP Submittal'!A6</f>
        <v>Diversified Search</v>
      </c>
      <c r="B6" s="61"/>
      <c r="C6" s="61"/>
      <c r="D6" s="61"/>
      <c r="E6" s="19">
        <f>[1]Evaluation!E10</f>
        <v>10</v>
      </c>
      <c r="F6" s="19">
        <f>[1]Evaluation!H10</f>
        <v>35</v>
      </c>
      <c r="G6" s="19">
        <f>[1]Evaluation!K10</f>
        <v>22.5</v>
      </c>
      <c r="H6" s="19">
        <f>[1]Evaluation!N10</f>
        <v>20</v>
      </c>
      <c r="I6" s="19">
        <f>[1]Evaluation!Q10</f>
        <v>10</v>
      </c>
      <c r="J6" s="20">
        <f t="shared" si="0"/>
        <v>97.5</v>
      </c>
    </row>
    <row r="7" spans="1:10" x14ac:dyDescent="0.2">
      <c r="A7" s="61" t="str">
        <f>'[1]RFP Submittal'!A7</f>
        <v>GMS Talent</v>
      </c>
      <c r="B7" s="61"/>
      <c r="C7" s="61"/>
      <c r="D7" s="61"/>
      <c r="E7" s="19">
        <f>[1]Evaluation!E11</f>
        <v>10</v>
      </c>
      <c r="F7" s="19">
        <f>[1]Evaluation!H11</f>
        <v>7</v>
      </c>
      <c r="G7" s="19">
        <f>[1]Evaluation!K11</f>
        <v>0</v>
      </c>
      <c r="H7" s="19">
        <f>[1]Evaluation!N11</f>
        <v>0</v>
      </c>
      <c r="I7" s="19">
        <f>[1]Evaluation!Q11</f>
        <v>5</v>
      </c>
      <c r="J7" s="20">
        <f t="shared" si="0"/>
        <v>22</v>
      </c>
    </row>
    <row r="8" spans="1:10" x14ac:dyDescent="0.2">
      <c r="A8" s="61" t="str">
        <f>'[1]RFP Submittal'!A9</f>
        <v>Storbeck Pimentel &amp; Associates</v>
      </c>
      <c r="B8" s="61"/>
      <c r="C8" s="61"/>
      <c r="D8" s="61"/>
      <c r="E8" s="19">
        <f>[1]Evaluation!E12</f>
        <v>8.8000000000000007</v>
      </c>
      <c r="F8" s="19">
        <f>[1]Evaluation!H12</f>
        <v>35</v>
      </c>
      <c r="G8" s="19">
        <f>[1]Evaluation!K12</f>
        <v>24.5</v>
      </c>
      <c r="H8" s="19">
        <f>[1]Evaluation!N12</f>
        <v>20</v>
      </c>
      <c r="I8" s="19">
        <f>[1]Evaluation!Q12</f>
        <v>10</v>
      </c>
      <c r="J8" s="20">
        <f t="shared" si="0"/>
        <v>98.3</v>
      </c>
    </row>
    <row r="9" spans="1:10" x14ac:dyDescent="0.2">
      <c r="A9" s="61" t="str">
        <f>'[1]RFP Submittal'!A10</f>
        <v>TL Jones and Associates</v>
      </c>
      <c r="B9" s="61"/>
      <c r="C9" s="61"/>
      <c r="D9" s="61"/>
      <c r="E9" s="19">
        <f>[1]Evaluation!E13</f>
        <v>8.8000000000000007</v>
      </c>
      <c r="F9" s="19">
        <f>[1]Evaluation!H13</f>
        <v>0</v>
      </c>
      <c r="G9" s="19">
        <f>[1]Evaluation!K13</f>
        <v>0</v>
      </c>
      <c r="H9" s="19">
        <f>[1]Evaluation!N13</f>
        <v>9.6</v>
      </c>
      <c r="I9" s="19">
        <f>[1]Evaluation!Q13</f>
        <v>4</v>
      </c>
      <c r="J9" s="20">
        <f t="shared" si="0"/>
        <v>22.4</v>
      </c>
    </row>
    <row r="10" spans="1:10" x14ac:dyDescent="0.2">
      <c r="A10" s="61" t="str">
        <f>'[1]RFP Submittal'!A11</f>
        <v>Technology Recruiting Solutions</v>
      </c>
      <c r="B10" s="61"/>
      <c r="C10" s="61"/>
      <c r="D10" s="61"/>
      <c r="E10" s="19">
        <f>[1]Evaluation!E14</f>
        <v>9</v>
      </c>
      <c r="F10" s="19">
        <f>[1]Evaluation!H14</f>
        <v>9.7999999999999989</v>
      </c>
      <c r="G10" s="19">
        <f>[1]Evaluation!K14</f>
        <v>0</v>
      </c>
      <c r="H10" s="19">
        <f>[1]Evaluation!N14</f>
        <v>9.6</v>
      </c>
      <c r="I10" s="19">
        <f>[1]Evaluation!Q14</f>
        <v>7</v>
      </c>
      <c r="J10" s="20">
        <f t="shared" si="0"/>
        <v>35.4</v>
      </c>
    </row>
    <row r="11" spans="1:10" x14ac:dyDescent="0.2">
      <c r="A11" s="61" t="str">
        <f>'[1]RFP Submittal'!A12</f>
        <v>The Registry</v>
      </c>
      <c r="B11" s="61"/>
      <c r="C11" s="61"/>
      <c r="D11" s="61"/>
      <c r="E11" s="19">
        <f>[1]Evaluation!E15</f>
        <v>8.8000000000000007</v>
      </c>
      <c r="F11" s="19">
        <f>[1]Evaluation!H15</f>
        <v>35</v>
      </c>
      <c r="G11" s="19">
        <f>[1]Evaluation!K15</f>
        <v>24.5</v>
      </c>
      <c r="H11" s="19">
        <f>[1]Evaluation!N15</f>
        <v>20</v>
      </c>
      <c r="I11" s="19">
        <f>[1]Evaluation!Q15</f>
        <v>10</v>
      </c>
      <c r="J11" s="20">
        <f t="shared" si="0"/>
        <v>98.3</v>
      </c>
    </row>
    <row r="12" spans="1:10" x14ac:dyDescent="0.2">
      <c r="A12" s="61" t="str">
        <f>'[1]RFP Submittal'!A13</f>
        <v>The Spearhead Group</v>
      </c>
      <c r="B12" s="61"/>
      <c r="C12" s="61"/>
      <c r="D12" s="61"/>
      <c r="E12" s="19">
        <f>[1]Evaluation!E16</f>
        <v>10</v>
      </c>
      <c r="F12" s="19">
        <f>[1]Evaluation!H16</f>
        <v>16.8</v>
      </c>
      <c r="G12" s="19">
        <f>[1]Evaluation!K16</f>
        <v>0</v>
      </c>
      <c r="H12" s="19">
        <f>[1]Evaluation!N16</f>
        <v>20</v>
      </c>
      <c r="I12" s="19">
        <f>[1]Evaluation!Q16</f>
        <v>9</v>
      </c>
      <c r="J12" s="20">
        <f t="shared" si="0"/>
        <v>55.8</v>
      </c>
    </row>
    <row r="13" spans="1:10" x14ac:dyDescent="0.2">
      <c r="A13" s="61" t="str">
        <f>'[1]RFP Submittal'!A14</f>
        <v>TRS Staffing Solutions</v>
      </c>
      <c r="B13" s="61"/>
      <c r="C13" s="61"/>
      <c r="D13" s="61"/>
      <c r="E13" s="19">
        <f>[1]Evaluation!E17</f>
        <v>9</v>
      </c>
      <c r="F13" s="19">
        <f>[1]Evaluation!H17</f>
        <v>9.7999999999999989</v>
      </c>
      <c r="G13" s="19">
        <f>[1]Evaluation!K17</f>
        <v>0</v>
      </c>
      <c r="H13" s="19">
        <f>[1]Evaluation!N17</f>
        <v>18</v>
      </c>
      <c r="I13" s="19">
        <f>[1]Evaluation!Q17</f>
        <v>10</v>
      </c>
      <c r="J13" s="20">
        <f t="shared" si="0"/>
        <v>46.8</v>
      </c>
    </row>
    <row r="14" spans="1:10" x14ac:dyDescent="0.2">
      <c r="A14" s="61" t="str">
        <f>'[1]RFP Submittal'!A15</f>
        <v>Greenwood Asher</v>
      </c>
      <c r="B14" s="61"/>
      <c r="C14" s="61"/>
      <c r="D14" s="61"/>
      <c r="E14" s="19">
        <f>[1]Evaluation!E18</f>
        <v>8.8000000000000007</v>
      </c>
      <c r="F14" s="19">
        <f>[1]Evaluation!H18</f>
        <v>35</v>
      </c>
      <c r="G14" s="19">
        <f>[1]Evaluation!K18</f>
        <v>22.5</v>
      </c>
      <c r="H14" s="19">
        <f>[1]Evaluation!N18</f>
        <v>20</v>
      </c>
      <c r="I14" s="19">
        <f>[1]Evaluation!Q18</f>
        <v>10</v>
      </c>
      <c r="J14" s="20">
        <f t="shared" si="0"/>
        <v>96.3</v>
      </c>
    </row>
    <row r="15" spans="1:10" x14ac:dyDescent="0.2">
      <c r="A15" s="61" t="str">
        <f>'[1]RFP Submittal'!A16</f>
        <v>Korn Ferry</v>
      </c>
      <c r="B15" s="61"/>
      <c r="C15" s="61"/>
      <c r="D15" s="61"/>
      <c r="E15" s="19">
        <f>[1]Evaluation!E19</f>
        <v>8.8000000000000007</v>
      </c>
      <c r="F15" s="19">
        <f>[1]Evaluation!H19</f>
        <v>35</v>
      </c>
      <c r="G15" s="19">
        <f>[1]Evaluation!K19</f>
        <v>17.5</v>
      </c>
      <c r="H15" s="19">
        <f>[1]Evaluation!N19</f>
        <v>18</v>
      </c>
      <c r="I15" s="19">
        <f>[1]Evaluation!Q19</f>
        <v>10</v>
      </c>
      <c r="J15" s="20">
        <f t="shared" si="0"/>
        <v>89.3</v>
      </c>
    </row>
  </sheetData>
  <mergeCells count="14">
    <mergeCell ref="A7:D7"/>
    <mergeCell ref="E1:J1"/>
    <mergeCell ref="A3:D3"/>
    <mergeCell ref="A4:D4"/>
    <mergeCell ref="A5:D5"/>
    <mergeCell ref="A6:D6"/>
    <mergeCell ref="A14:D14"/>
    <mergeCell ref="A15:D15"/>
    <mergeCell ref="A8:D8"/>
    <mergeCell ref="A9:D9"/>
    <mergeCell ref="A10:D10"/>
    <mergeCell ref="A11:D11"/>
    <mergeCell ref="A12:D12"/>
    <mergeCell ref="A13:D13"/>
  </mergeCells>
  <pageMargins left="0.7" right="0.7" top="0.75" bottom="0.75" header="0.3" footer="0.3"/>
  <pageSetup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5"/>
  <sheetViews>
    <sheetView zoomScaleNormal="100" workbookViewId="0">
      <selection activeCell="I35" sqref="I35"/>
    </sheetView>
  </sheetViews>
  <sheetFormatPr defaultRowHeight="12.75" x14ac:dyDescent="0.2"/>
  <cols>
    <col min="1" max="1" width="2" customWidth="1"/>
    <col min="2" max="2" width="37.140625" bestFit="1" customWidth="1"/>
    <col min="3" max="3" width="12" customWidth="1"/>
    <col min="4" max="5" width="10.7109375" customWidth="1"/>
    <col min="6" max="6" width="12" customWidth="1"/>
    <col min="7" max="8" width="10.7109375" customWidth="1"/>
    <col min="9" max="9" width="12" customWidth="1"/>
    <col min="10" max="11" width="10.7109375" customWidth="1"/>
    <col min="12" max="12" width="12.140625" customWidth="1"/>
    <col min="13" max="14" width="10.42578125" customWidth="1"/>
    <col min="15" max="15" width="11" customWidth="1"/>
    <col min="16" max="16" width="11.5703125" customWidth="1"/>
    <col min="17" max="17" width="9" customWidth="1"/>
  </cols>
  <sheetData>
    <row r="1" spans="2:19" ht="15.75" x14ac:dyDescent="0.25">
      <c r="B1" s="92" t="s">
        <v>25</v>
      </c>
      <c r="C1" s="92"/>
      <c r="D1" s="92"/>
      <c r="E1" s="28"/>
      <c r="F1" s="28"/>
      <c r="G1" s="28"/>
      <c r="H1" s="28" t="str">
        <f>[7]Cover!A6</f>
        <v>RFP 730-17114 Retained Executive Search Firm</v>
      </c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2:19" ht="15.75" customHeight="1" x14ac:dyDescent="0.25"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2:19" ht="15" customHeight="1" x14ac:dyDescent="0.2">
      <c r="B3" s="29" t="s">
        <v>26</v>
      </c>
      <c r="C3" s="93" t="s">
        <v>27</v>
      </c>
      <c r="D3" s="93"/>
      <c r="E3" s="93"/>
      <c r="F3" s="93"/>
      <c r="G3" s="93"/>
      <c r="H3" s="93"/>
      <c r="I3" s="93"/>
      <c r="J3" s="93"/>
      <c r="K3" s="93"/>
      <c r="L3" s="93"/>
    </row>
    <row r="4" spans="2:19" ht="28.5" customHeight="1" thickBot="1" x14ac:dyDescent="0.3">
      <c r="C4" s="81" t="s">
        <v>9</v>
      </c>
      <c r="D4" s="81"/>
      <c r="E4" s="81"/>
      <c r="F4" s="81" t="s">
        <v>10</v>
      </c>
      <c r="G4" s="81"/>
      <c r="H4" s="81"/>
      <c r="I4" s="81" t="s">
        <v>11</v>
      </c>
      <c r="J4" s="81"/>
      <c r="K4" s="81"/>
      <c r="L4" s="81" t="s">
        <v>12</v>
      </c>
      <c r="M4" s="81"/>
      <c r="N4" s="81"/>
      <c r="O4" s="81" t="s">
        <v>15</v>
      </c>
      <c r="P4" s="81"/>
      <c r="Q4" s="81"/>
    </row>
    <row r="5" spans="2:19" ht="16.5" hidden="1" thickBot="1" x14ac:dyDescent="0.3">
      <c r="B5" s="1"/>
      <c r="C5" s="82" t="s">
        <v>28</v>
      </c>
      <c r="D5" s="82"/>
      <c r="E5" s="82"/>
      <c r="F5" s="82" t="s">
        <v>28</v>
      </c>
      <c r="G5" s="82"/>
      <c r="H5" s="82"/>
      <c r="I5" s="82" t="s">
        <v>28</v>
      </c>
      <c r="J5" s="82"/>
      <c r="K5" s="82"/>
      <c r="L5" s="82" t="s">
        <v>10</v>
      </c>
      <c r="M5" s="82"/>
      <c r="N5" s="82"/>
      <c r="O5" s="30"/>
      <c r="P5" s="30"/>
      <c r="Q5" s="30"/>
    </row>
    <row r="6" spans="2:19" ht="187.5" customHeight="1" x14ac:dyDescent="0.2">
      <c r="B6" s="31"/>
      <c r="C6" s="83" t="s">
        <v>29</v>
      </c>
      <c r="D6" s="84"/>
      <c r="E6" s="85"/>
      <c r="F6" s="86" t="s">
        <v>30</v>
      </c>
      <c r="G6" s="84"/>
      <c r="H6" s="85"/>
      <c r="I6" s="86" t="s">
        <v>31</v>
      </c>
      <c r="J6" s="84"/>
      <c r="K6" s="85"/>
      <c r="L6" s="86" t="s">
        <v>32</v>
      </c>
      <c r="M6" s="87"/>
      <c r="N6" s="88"/>
      <c r="O6" s="89" t="s">
        <v>33</v>
      </c>
      <c r="P6" s="90"/>
      <c r="Q6" s="91"/>
      <c r="R6" s="32" t="s">
        <v>34</v>
      </c>
    </row>
    <row r="7" spans="2:19" x14ac:dyDescent="0.2">
      <c r="B7" s="33" t="s">
        <v>8</v>
      </c>
      <c r="C7" s="34" t="s">
        <v>35</v>
      </c>
      <c r="D7" s="35" t="s">
        <v>36</v>
      </c>
      <c r="E7" s="36" t="s">
        <v>37</v>
      </c>
      <c r="F7" s="34" t="s">
        <v>35</v>
      </c>
      <c r="G7" s="35" t="s">
        <v>36</v>
      </c>
      <c r="H7" s="36" t="s">
        <v>37</v>
      </c>
      <c r="I7" s="34" t="s">
        <v>35</v>
      </c>
      <c r="J7" s="35" t="s">
        <v>36</v>
      </c>
      <c r="K7" s="36" t="s">
        <v>37</v>
      </c>
      <c r="L7" s="37" t="s">
        <v>35</v>
      </c>
      <c r="M7" s="38" t="s">
        <v>36</v>
      </c>
      <c r="N7" s="39" t="s">
        <v>37</v>
      </c>
      <c r="O7" s="34" t="s">
        <v>35</v>
      </c>
      <c r="P7" s="35" t="s">
        <v>36</v>
      </c>
      <c r="Q7" s="36" t="s">
        <v>37</v>
      </c>
      <c r="R7" s="40"/>
    </row>
    <row r="8" spans="2:19" x14ac:dyDescent="0.2">
      <c r="B8" s="41" t="str">
        <f>'[7]RFP Submittal'!A4</f>
        <v>AGB Search</v>
      </c>
      <c r="C8" s="42">
        <v>4.5</v>
      </c>
      <c r="D8" s="43">
        <v>2</v>
      </c>
      <c r="E8" s="44">
        <f>C8*D8</f>
        <v>9</v>
      </c>
      <c r="F8" s="42">
        <v>5</v>
      </c>
      <c r="G8" s="43">
        <v>7</v>
      </c>
      <c r="H8" s="44">
        <f>F8*G8</f>
        <v>35</v>
      </c>
      <c r="I8" s="42">
        <v>4.5999999999999996</v>
      </c>
      <c r="J8" s="43">
        <v>5</v>
      </c>
      <c r="K8" s="44">
        <f>I8*J8</f>
        <v>23</v>
      </c>
      <c r="L8" s="45">
        <v>5</v>
      </c>
      <c r="M8" s="46">
        <v>4</v>
      </c>
      <c r="N8" s="47">
        <f>L8*M8</f>
        <v>20</v>
      </c>
      <c r="O8" s="42">
        <v>5</v>
      </c>
      <c r="P8" s="43">
        <v>2</v>
      </c>
      <c r="Q8" s="44">
        <f>O8*P8</f>
        <v>10</v>
      </c>
      <c r="R8" s="48">
        <f>E8+H8+K8+N8+Q8</f>
        <v>97</v>
      </c>
    </row>
    <row r="9" spans="2:19" x14ac:dyDescent="0.2">
      <c r="B9" s="41" t="str">
        <f>'[7]RFP Submittal'!A5</f>
        <v>Funk &amp; Associates</v>
      </c>
      <c r="C9" s="42">
        <v>4.4000000000000004</v>
      </c>
      <c r="D9" s="43">
        <v>2</v>
      </c>
      <c r="E9" s="44">
        <f t="shared" ref="E9:E19" si="0">C9*D9</f>
        <v>8.8000000000000007</v>
      </c>
      <c r="F9" s="42">
        <v>5</v>
      </c>
      <c r="G9" s="43">
        <v>7</v>
      </c>
      <c r="H9" s="44">
        <f t="shared" ref="H9:H19" si="1">F9*G9</f>
        <v>35</v>
      </c>
      <c r="I9" s="42">
        <v>4.4000000000000004</v>
      </c>
      <c r="J9" s="43">
        <v>5</v>
      </c>
      <c r="K9" s="44">
        <f t="shared" ref="K9:K19" si="2">I9*J9</f>
        <v>22</v>
      </c>
      <c r="L9" s="45">
        <v>5</v>
      </c>
      <c r="M9" s="46">
        <v>4</v>
      </c>
      <c r="N9" s="47">
        <f>L9*M9</f>
        <v>20</v>
      </c>
      <c r="O9" s="42">
        <v>5</v>
      </c>
      <c r="P9" s="43">
        <v>2</v>
      </c>
      <c r="Q9" s="44">
        <f t="shared" ref="Q9:Q19" si="3">O9*P9</f>
        <v>10</v>
      </c>
      <c r="R9" s="48">
        <f t="shared" ref="R9:R19" si="4">E9+H9+K9+N9+Q9</f>
        <v>95.8</v>
      </c>
    </row>
    <row r="10" spans="2:19" x14ac:dyDescent="0.2">
      <c r="B10" s="41" t="str">
        <f>'[7]RFP Submittal'!A6</f>
        <v>Diversified Search</v>
      </c>
      <c r="C10" s="42">
        <v>5</v>
      </c>
      <c r="D10" s="43">
        <v>2</v>
      </c>
      <c r="E10" s="44">
        <f t="shared" si="0"/>
        <v>10</v>
      </c>
      <c r="F10" s="42">
        <v>5</v>
      </c>
      <c r="G10" s="43">
        <v>7</v>
      </c>
      <c r="H10" s="44">
        <f t="shared" si="1"/>
        <v>35</v>
      </c>
      <c r="I10" s="42">
        <v>4.5</v>
      </c>
      <c r="J10" s="43">
        <v>5</v>
      </c>
      <c r="K10" s="44">
        <f t="shared" si="2"/>
        <v>22.5</v>
      </c>
      <c r="L10" s="45">
        <v>5</v>
      </c>
      <c r="M10" s="46">
        <v>4</v>
      </c>
      <c r="N10" s="47">
        <f t="shared" ref="N10:N19" si="5">L10*M10</f>
        <v>20</v>
      </c>
      <c r="O10" s="42">
        <v>5</v>
      </c>
      <c r="P10" s="43">
        <v>2</v>
      </c>
      <c r="Q10" s="44">
        <f t="shared" si="3"/>
        <v>10</v>
      </c>
      <c r="R10" s="48">
        <f t="shared" si="4"/>
        <v>97.5</v>
      </c>
    </row>
    <row r="11" spans="2:19" x14ac:dyDescent="0.2">
      <c r="B11" s="41" t="str">
        <f>'[7]RFP Submittal'!A7</f>
        <v>GMS Talent</v>
      </c>
      <c r="C11" s="42">
        <v>5</v>
      </c>
      <c r="D11" s="43">
        <v>2</v>
      </c>
      <c r="E11" s="44">
        <f t="shared" si="0"/>
        <v>10</v>
      </c>
      <c r="F11" s="42">
        <v>1</v>
      </c>
      <c r="G11" s="43">
        <v>7</v>
      </c>
      <c r="H11" s="44">
        <f t="shared" si="1"/>
        <v>7</v>
      </c>
      <c r="I11" s="42">
        <v>0</v>
      </c>
      <c r="J11" s="43">
        <v>5</v>
      </c>
      <c r="K11" s="44">
        <f t="shared" si="2"/>
        <v>0</v>
      </c>
      <c r="L11" s="45">
        <v>0</v>
      </c>
      <c r="M11" s="46">
        <v>4</v>
      </c>
      <c r="N11" s="47">
        <f t="shared" si="5"/>
        <v>0</v>
      </c>
      <c r="O11" s="42">
        <v>2.5</v>
      </c>
      <c r="P11" s="43">
        <v>2</v>
      </c>
      <c r="Q11" s="44">
        <f t="shared" si="3"/>
        <v>5</v>
      </c>
      <c r="R11" s="48">
        <f t="shared" si="4"/>
        <v>22</v>
      </c>
    </row>
    <row r="12" spans="2:19" x14ac:dyDescent="0.2">
      <c r="B12" s="41" t="str">
        <f>'[7]RFP Submittal'!A9</f>
        <v>Storbeck Pimentel &amp; Associates</v>
      </c>
      <c r="C12" s="42">
        <v>4.4000000000000004</v>
      </c>
      <c r="D12" s="43">
        <v>2</v>
      </c>
      <c r="E12" s="44">
        <f t="shared" si="0"/>
        <v>8.8000000000000007</v>
      </c>
      <c r="F12" s="42">
        <v>5</v>
      </c>
      <c r="G12" s="43">
        <v>7</v>
      </c>
      <c r="H12" s="44">
        <f t="shared" si="1"/>
        <v>35</v>
      </c>
      <c r="I12" s="42">
        <v>4.9000000000000004</v>
      </c>
      <c r="J12" s="43">
        <v>5</v>
      </c>
      <c r="K12" s="44">
        <f t="shared" si="2"/>
        <v>24.5</v>
      </c>
      <c r="L12" s="45">
        <v>5</v>
      </c>
      <c r="M12" s="46">
        <v>4</v>
      </c>
      <c r="N12" s="47">
        <f t="shared" si="5"/>
        <v>20</v>
      </c>
      <c r="O12" s="42">
        <v>5</v>
      </c>
      <c r="P12" s="43">
        <v>2</v>
      </c>
      <c r="Q12" s="44">
        <f t="shared" si="3"/>
        <v>10</v>
      </c>
      <c r="R12" s="48">
        <f t="shared" si="4"/>
        <v>98.3</v>
      </c>
    </row>
    <row r="13" spans="2:19" x14ac:dyDescent="0.2">
      <c r="B13" s="41" t="str">
        <f>'[7]RFP Submittal'!A10</f>
        <v>TL Jones and Associates</v>
      </c>
      <c r="C13" s="42">
        <v>4.4000000000000004</v>
      </c>
      <c r="D13" s="43">
        <v>2</v>
      </c>
      <c r="E13" s="44">
        <f t="shared" si="0"/>
        <v>8.8000000000000007</v>
      </c>
      <c r="F13" s="42">
        <v>0</v>
      </c>
      <c r="G13" s="43">
        <v>7</v>
      </c>
      <c r="H13" s="44">
        <f t="shared" si="1"/>
        <v>0</v>
      </c>
      <c r="I13" s="42">
        <v>0</v>
      </c>
      <c r="J13" s="43">
        <v>5</v>
      </c>
      <c r="K13" s="44">
        <f t="shared" si="2"/>
        <v>0</v>
      </c>
      <c r="L13" s="45">
        <v>2.4</v>
      </c>
      <c r="M13" s="46">
        <v>4</v>
      </c>
      <c r="N13" s="47">
        <f t="shared" si="5"/>
        <v>9.6</v>
      </c>
      <c r="O13" s="42">
        <v>2</v>
      </c>
      <c r="P13" s="43">
        <v>2</v>
      </c>
      <c r="Q13" s="44">
        <f t="shared" si="3"/>
        <v>4</v>
      </c>
      <c r="R13" s="48">
        <f t="shared" si="4"/>
        <v>22.4</v>
      </c>
    </row>
    <row r="14" spans="2:19" x14ac:dyDescent="0.2">
      <c r="B14" s="41" t="str">
        <f>'[7]RFP Submittal'!A11</f>
        <v>Technology Recruiting Solutions</v>
      </c>
      <c r="C14" s="42">
        <v>4.5</v>
      </c>
      <c r="D14" s="43">
        <v>2</v>
      </c>
      <c r="E14" s="44">
        <f t="shared" si="0"/>
        <v>9</v>
      </c>
      <c r="F14" s="42">
        <v>1.4</v>
      </c>
      <c r="G14" s="43">
        <v>7</v>
      </c>
      <c r="H14" s="44">
        <f t="shared" si="1"/>
        <v>9.7999999999999989</v>
      </c>
      <c r="I14" s="42">
        <v>0</v>
      </c>
      <c r="J14" s="43">
        <v>5</v>
      </c>
      <c r="K14" s="44">
        <f t="shared" si="2"/>
        <v>0</v>
      </c>
      <c r="L14" s="45">
        <v>2.4</v>
      </c>
      <c r="M14" s="46">
        <v>4</v>
      </c>
      <c r="N14" s="47">
        <f t="shared" si="5"/>
        <v>9.6</v>
      </c>
      <c r="O14" s="42">
        <v>3.5</v>
      </c>
      <c r="P14" s="43">
        <v>2</v>
      </c>
      <c r="Q14" s="44">
        <f t="shared" si="3"/>
        <v>7</v>
      </c>
      <c r="R14" s="48">
        <f t="shared" si="4"/>
        <v>35.4</v>
      </c>
    </row>
    <row r="15" spans="2:19" x14ac:dyDescent="0.2">
      <c r="B15" s="41" t="str">
        <f>'[7]RFP Submittal'!A12</f>
        <v>The Registry</v>
      </c>
      <c r="C15" s="42">
        <v>4.4000000000000004</v>
      </c>
      <c r="D15" s="43">
        <v>2</v>
      </c>
      <c r="E15" s="44">
        <f t="shared" si="0"/>
        <v>8.8000000000000007</v>
      </c>
      <c r="F15" s="42">
        <v>5</v>
      </c>
      <c r="G15" s="43">
        <v>7</v>
      </c>
      <c r="H15" s="44">
        <f t="shared" si="1"/>
        <v>35</v>
      </c>
      <c r="I15" s="42">
        <v>4.9000000000000004</v>
      </c>
      <c r="J15" s="43">
        <v>5</v>
      </c>
      <c r="K15" s="44">
        <f t="shared" si="2"/>
        <v>24.5</v>
      </c>
      <c r="L15" s="45">
        <v>5</v>
      </c>
      <c r="M15" s="46">
        <v>4</v>
      </c>
      <c r="N15" s="47">
        <f t="shared" si="5"/>
        <v>20</v>
      </c>
      <c r="O15" s="42">
        <v>5</v>
      </c>
      <c r="P15" s="43">
        <v>2</v>
      </c>
      <c r="Q15" s="44">
        <f t="shared" si="3"/>
        <v>10</v>
      </c>
      <c r="R15" s="48">
        <f t="shared" si="4"/>
        <v>98.3</v>
      </c>
    </row>
    <row r="16" spans="2:19" x14ac:dyDescent="0.2">
      <c r="B16" s="41" t="str">
        <f>'[7]RFP Submittal'!A13</f>
        <v>The Spearhead Group</v>
      </c>
      <c r="C16" s="42">
        <v>5</v>
      </c>
      <c r="D16" s="43">
        <v>2</v>
      </c>
      <c r="E16" s="44">
        <f t="shared" si="0"/>
        <v>10</v>
      </c>
      <c r="F16" s="42">
        <v>2.4</v>
      </c>
      <c r="G16" s="43">
        <v>7</v>
      </c>
      <c r="H16" s="44">
        <f t="shared" si="1"/>
        <v>16.8</v>
      </c>
      <c r="I16" s="42">
        <v>0</v>
      </c>
      <c r="J16" s="43">
        <v>5</v>
      </c>
      <c r="K16" s="44">
        <f t="shared" si="2"/>
        <v>0</v>
      </c>
      <c r="L16" s="45">
        <v>5</v>
      </c>
      <c r="M16" s="46">
        <v>4</v>
      </c>
      <c r="N16" s="47">
        <f t="shared" si="5"/>
        <v>20</v>
      </c>
      <c r="O16" s="42">
        <v>4.5</v>
      </c>
      <c r="P16" s="43">
        <v>2</v>
      </c>
      <c r="Q16" s="44">
        <f t="shared" si="3"/>
        <v>9</v>
      </c>
      <c r="R16" s="48">
        <f t="shared" si="4"/>
        <v>55.8</v>
      </c>
    </row>
    <row r="17" spans="2:18" x14ac:dyDescent="0.2">
      <c r="B17" s="41" t="str">
        <f>'[7]RFP Submittal'!A14</f>
        <v>TRS Staffing Solutions</v>
      </c>
      <c r="C17" s="42">
        <v>4.5</v>
      </c>
      <c r="D17" s="43">
        <v>2</v>
      </c>
      <c r="E17" s="44">
        <f t="shared" si="0"/>
        <v>9</v>
      </c>
      <c r="F17" s="42">
        <v>1.4</v>
      </c>
      <c r="G17" s="43">
        <v>7</v>
      </c>
      <c r="H17" s="44">
        <f t="shared" si="1"/>
        <v>9.7999999999999989</v>
      </c>
      <c r="I17" s="42">
        <v>0</v>
      </c>
      <c r="J17" s="43">
        <v>5</v>
      </c>
      <c r="K17" s="44">
        <f t="shared" si="2"/>
        <v>0</v>
      </c>
      <c r="L17" s="45">
        <v>4.5</v>
      </c>
      <c r="M17" s="46">
        <v>4</v>
      </c>
      <c r="N17" s="47">
        <f t="shared" si="5"/>
        <v>18</v>
      </c>
      <c r="O17" s="42">
        <v>5</v>
      </c>
      <c r="P17" s="43">
        <v>2</v>
      </c>
      <c r="Q17" s="44">
        <f t="shared" si="3"/>
        <v>10</v>
      </c>
      <c r="R17" s="48">
        <f t="shared" si="4"/>
        <v>46.8</v>
      </c>
    </row>
    <row r="18" spans="2:18" x14ac:dyDescent="0.2">
      <c r="B18" s="41" t="str">
        <f>'[7]RFP Submittal'!A15</f>
        <v>Greenwood Asher</v>
      </c>
      <c r="C18" s="42">
        <v>4.4000000000000004</v>
      </c>
      <c r="D18" s="43">
        <v>2</v>
      </c>
      <c r="E18" s="44">
        <f t="shared" si="0"/>
        <v>8.8000000000000007</v>
      </c>
      <c r="F18" s="42">
        <v>5</v>
      </c>
      <c r="G18" s="43">
        <v>7</v>
      </c>
      <c r="H18" s="44">
        <f t="shared" si="1"/>
        <v>35</v>
      </c>
      <c r="I18" s="42">
        <v>4.5</v>
      </c>
      <c r="J18" s="43">
        <v>5</v>
      </c>
      <c r="K18" s="44">
        <f t="shared" si="2"/>
        <v>22.5</v>
      </c>
      <c r="L18" s="45">
        <v>5</v>
      </c>
      <c r="M18" s="46">
        <v>4</v>
      </c>
      <c r="N18" s="47">
        <f t="shared" si="5"/>
        <v>20</v>
      </c>
      <c r="O18" s="42">
        <v>5</v>
      </c>
      <c r="P18" s="43">
        <v>2</v>
      </c>
      <c r="Q18" s="44">
        <f t="shared" si="3"/>
        <v>10</v>
      </c>
      <c r="R18" s="48">
        <f t="shared" si="4"/>
        <v>96.3</v>
      </c>
    </row>
    <row r="19" spans="2:18" x14ac:dyDescent="0.2">
      <c r="B19" s="41" t="str">
        <f>'[7]RFP Submittal'!A16</f>
        <v>Korn Ferry</v>
      </c>
      <c r="C19" s="42">
        <v>4.4000000000000004</v>
      </c>
      <c r="D19" s="43">
        <v>2</v>
      </c>
      <c r="E19" s="44">
        <f t="shared" si="0"/>
        <v>8.8000000000000007</v>
      </c>
      <c r="F19" s="42">
        <v>5</v>
      </c>
      <c r="G19" s="43">
        <v>7</v>
      </c>
      <c r="H19" s="44">
        <f t="shared" si="1"/>
        <v>35</v>
      </c>
      <c r="I19" s="42">
        <v>3.5</v>
      </c>
      <c r="J19" s="43">
        <v>5</v>
      </c>
      <c r="K19" s="44">
        <f t="shared" si="2"/>
        <v>17.5</v>
      </c>
      <c r="L19" s="45">
        <v>4.5</v>
      </c>
      <c r="M19" s="46">
        <v>4</v>
      </c>
      <c r="N19" s="47">
        <f t="shared" si="5"/>
        <v>18</v>
      </c>
      <c r="O19" s="42">
        <v>5</v>
      </c>
      <c r="P19" s="43">
        <v>2</v>
      </c>
      <c r="Q19" s="44">
        <f t="shared" si="3"/>
        <v>10</v>
      </c>
      <c r="R19" s="48">
        <f t="shared" si="4"/>
        <v>89.3</v>
      </c>
    </row>
    <row r="20" spans="2:18" x14ac:dyDescent="0.2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1"/>
      <c r="M20" s="51"/>
      <c r="N20" s="51"/>
      <c r="O20" s="51"/>
      <c r="P20" s="51"/>
      <c r="Q20" s="51"/>
      <c r="R20" s="51"/>
    </row>
    <row r="21" spans="2:18" x14ac:dyDescent="0.2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1"/>
      <c r="M21" s="51"/>
      <c r="N21" s="51"/>
      <c r="O21" s="51"/>
      <c r="P21" s="51"/>
      <c r="Q21" s="51"/>
      <c r="R21" s="51"/>
    </row>
    <row r="22" spans="2:18" x14ac:dyDescent="0.2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1"/>
      <c r="M22" s="51"/>
      <c r="N22" s="51"/>
      <c r="O22" s="51"/>
      <c r="P22" s="51"/>
      <c r="Q22" s="51"/>
      <c r="R22" s="51"/>
    </row>
    <row r="23" spans="2:18" x14ac:dyDescent="0.2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</row>
    <row r="24" spans="2:18" ht="13.5" thickBot="1" x14ac:dyDescent="0.25">
      <c r="B24" s="73" t="s">
        <v>38</v>
      </c>
      <c r="C24" s="73"/>
      <c r="D24" s="73"/>
      <c r="E24" s="73"/>
      <c r="F24" s="53"/>
      <c r="G24" s="53"/>
      <c r="H24" s="53"/>
      <c r="I24" s="53"/>
      <c r="J24" s="53"/>
      <c r="K24" s="53"/>
      <c r="L24" s="52"/>
      <c r="M24" s="52" t="s">
        <v>39</v>
      </c>
      <c r="N24" s="52"/>
      <c r="O24" s="52"/>
      <c r="P24" s="52"/>
      <c r="Q24" s="52"/>
      <c r="R24" s="52"/>
    </row>
    <row r="25" spans="2:18" ht="13.5" thickBot="1" x14ac:dyDescent="0.25">
      <c r="B25" s="73"/>
      <c r="C25" s="73"/>
      <c r="D25" s="73"/>
      <c r="E25" s="73"/>
      <c r="F25" s="53"/>
      <c r="G25" s="53"/>
      <c r="H25" s="53"/>
      <c r="I25" s="53"/>
      <c r="J25" s="53"/>
      <c r="K25" s="53"/>
      <c r="L25" s="52"/>
      <c r="M25" s="54" t="s">
        <v>40</v>
      </c>
      <c r="N25" s="55"/>
      <c r="O25" s="55"/>
      <c r="P25" s="56"/>
      <c r="Q25" s="52"/>
      <c r="R25" s="52"/>
    </row>
    <row r="26" spans="2:18" x14ac:dyDescent="0.2">
      <c r="B26" s="73"/>
      <c r="C26" s="73"/>
      <c r="D26" s="73"/>
      <c r="E26" s="73"/>
      <c r="F26" s="53"/>
      <c r="G26" s="53"/>
      <c r="H26" s="53"/>
      <c r="I26" s="53"/>
      <c r="J26" s="53"/>
      <c r="K26" s="53"/>
      <c r="L26" s="52"/>
      <c r="M26" s="52"/>
      <c r="N26" s="52"/>
      <c r="O26" s="52"/>
      <c r="P26" s="52"/>
      <c r="Q26" s="52"/>
      <c r="R26" s="52"/>
    </row>
    <row r="27" spans="2:18" ht="13.5" thickBot="1" x14ac:dyDescent="0.25">
      <c r="B27" s="74"/>
      <c r="C27" s="74"/>
      <c r="D27" s="74"/>
      <c r="E27" s="74"/>
      <c r="F27" s="57"/>
      <c r="G27" s="57"/>
      <c r="H27" s="57"/>
      <c r="I27" s="57"/>
      <c r="J27" s="57"/>
      <c r="K27" s="57"/>
      <c r="L27" s="52"/>
      <c r="M27" s="52"/>
      <c r="N27" s="52"/>
      <c r="O27" s="52"/>
      <c r="P27" s="52"/>
      <c r="Q27" s="52"/>
      <c r="R27" s="52"/>
    </row>
    <row r="28" spans="2:18" ht="13.5" thickTop="1" x14ac:dyDescent="0.2">
      <c r="B28" s="75" t="s">
        <v>41</v>
      </c>
      <c r="C28" s="76"/>
      <c r="D28" s="76"/>
      <c r="E28" s="77"/>
      <c r="F28" s="58"/>
      <c r="G28" s="58"/>
      <c r="H28" s="58"/>
      <c r="I28" s="58"/>
      <c r="J28" s="58"/>
      <c r="K28" s="58"/>
      <c r="L28" s="52"/>
      <c r="M28" s="52"/>
      <c r="N28" s="52"/>
      <c r="O28" s="52"/>
      <c r="P28" s="52"/>
      <c r="Q28" s="52"/>
      <c r="R28" s="52"/>
    </row>
    <row r="29" spans="2:18" x14ac:dyDescent="0.2">
      <c r="B29" s="78" t="s">
        <v>42</v>
      </c>
      <c r="C29" s="79"/>
      <c r="D29" s="79"/>
      <c r="E29" s="80"/>
      <c r="F29" s="59"/>
      <c r="G29" s="59"/>
      <c r="H29" s="59"/>
      <c r="I29" s="59"/>
      <c r="J29" s="59"/>
      <c r="K29" s="59"/>
      <c r="L29" s="52"/>
      <c r="M29" s="52"/>
      <c r="N29" s="52"/>
      <c r="O29" s="52"/>
      <c r="P29" s="52"/>
      <c r="Q29" s="52"/>
      <c r="R29" s="52"/>
    </row>
    <row r="30" spans="2:18" x14ac:dyDescent="0.2">
      <c r="B30" s="67" t="s">
        <v>43</v>
      </c>
      <c r="C30" s="68"/>
      <c r="D30" s="68"/>
      <c r="E30" s="69"/>
      <c r="F30" s="60"/>
      <c r="G30" s="60"/>
      <c r="H30" s="60"/>
      <c r="I30" s="60"/>
      <c r="J30" s="60"/>
      <c r="K30" s="60"/>
      <c r="L30" s="52"/>
      <c r="M30" s="52"/>
      <c r="N30" s="52"/>
      <c r="O30" s="52"/>
      <c r="P30" s="52"/>
      <c r="Q30" s="52"/>
      <c r="R30" s="52"/>
    </row>
    <row r="31" spans="2:18" x14ac:dyDescent="0.2">
      <c r="B31" s="67" t="s">
        <v>44</v>
      </c>
      <c r="C31" s="68"/>
      <c r="D31" s="68"/>
      <c r="E31" s="69"/>
      <c r="F31" s="60"/>
      <c r="G31" s="60"/>
      <c r="H31" s="60"/>
      <c r="I31" s="60"/>
      <c r="J31" s="60"/>
      <c r="K31" s="60"/>
      <c r="L31" s="52"/>
      <c r="M31" s="52"/>
      <c r="N31" s="52"/>
      <c r="O31" s="52"/>
      <c r="P31" s="52"/>
      <c r="Q31" s="52"/>
      <c r="R31" s="52"/>
    </row>
    <row r="32" spans="2:18" x14ac:dyDescent="0.2">
      <c r="B32" s="67" t="s">
        <v>45</v>
      </c>
      <c r="C32" s="68"/>
      <c r="D32" s="68"/>
      <c r="E32" s="69"/>
      <c r="F32" s="60"/>
      <c r="G32" s="60"/>
      <c r="H32" s="60"/>
      <c r="I32" s="60"/>
      <c r="J32" s="60"/>
      <c r="K32" s="60"/>
      <c r="L32" s="52"/>
      <c r="M32" s="52"/>
      <c r="N32" s="52"/>
      <c r="O32" s="52"/>
      <c r="P32" s="52"/>
      <c r="Q32" s="52"/>
      <c r="R32" s="52"/>
    </row>
    <row r="33" spans="2:18" x14ac:dyDescent="0.2">
      <c r="B33" s="67" t="s">
        <v>46</v>
      </c>
      <c r="C33" s="68"/>
      <c r="D33" s="68"/>
      <c r="E33" s="69"/>
      <c r="F33" s="60"/>
      <c r="G33" s="60"/>
      <c r="H33" s="60"/>
      <c r="I33" s="60"/>
      <c r="J33" s="60"/>
      <c r="K33" s="60"/>
      <c r="L33" s="52"/>
      <c r="M33" s="52"/>
      <c r="N33" s="52"/>
      <c r="O33" s="52"/>
      <c r="P33" s="52"/>
      <c r="Q33" s="52"/>
      <c r="R33" s="52"/>
    </row>
    <row r="34" spans="2:18" ht="13.5" thickBot="1" x14ac:dyDescent="0.25">
      <c r="B34" s="70" t="s">
        <v>47</v>
      </c>
      <c r="C34" s="71"/>
      <c r="D34" s="71"/>
      <c r="E34" s="72"/>
      <c r="F34" s="60"/>
      <c r="G34" s="60"/>
      <c r="H34" s="60"/>
      <c r="I34" s="60"/>
      <c r="J34" s="60"/>
      <c r="K34" s="60"/>
      <c r="L34" s="52"/>
      <c r="M34" s="52"/>
      <c r="N34" s="52"/>
      <c r="O34" s="52"/>
      <c r="P34" s="52"/>
      <c r="Q34" s="52"/>
      <c r="R34" s="52"/>
    </row>
    <row r="35" spans="2:18" ht="13.5" thickTop="1" x14ac:dyDescent="0.2"/>
  </sheetData>
  <mergeCells count="24">
    <mergeCell ref="B1:D1"/>
    <mergeCell ref="C3:L3"/>
    <mergeCell ref="C4:E4"/>
    <mergeCell ref="F4:H4"/>
    <mergeCell ref="I4:K4"/>
    <mergeCell ref="L4:N4"/>
    <mergeCell ref="C6:E6"/>
    <mergeCell ref="F6:H6"/>
    <mergeCell ref="I6:K6"/>
    <mergeCell ref="L6:N6"/>
    <mergeCell ref="O6:Q6"/>
    <mergeCell ref="O4:Q4"/>
    <mergeCell ref="C5:E5"/>
    <mergeCell ref="F5:H5"/>
    <mergeCell ref="I5:K5"/>
    <mergeCell ref="L5:N5"/>
    <mergeCell ref="B33:E33"/>
    <mergeCell ref="B34:E34"/>
    <mergeCell ref="B24:E27"/>
    <mergeCell ref="B28:E28"/>
    <mergeCell ref="B29:E29"/>
    <mergeCell ref="B30:E30"/>
    <mergeCell ref="B31:E31"/>
    <mergeCell ref="B32:E32"/>
  </mergeCells>
  <pageMargins left="0.7" right="0.7" top="0.75" bottom="0.75" header="0.3" footer="0.3"/>
  <pageSetup scale="49" orientation="landscape" r:id="rId1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E1" sqref="E1:J1"/>
    </sheetView>
  </sheetViews>
  <sheetFormatPr defaultRowHeight="12.75" x14ac:dyDescent="0.2"/>
  <cols>
    <col min="5" max="6" width="9" bestFit="1" customWidth="1"/>
    <col min="7" max="9" width="9" customWidth="1"/>
    <col min="10" max="10" width="6.5703125" bestFit="1" customWidth="1"/>
  </cols>
  <sheetData>
    <row r="1" spans="1:10" ht="15.75" x14ac:dyDescent="0.25">
      <c r="A1" s="17" t="s">
        <v>7</v>
      </c>
      <c r="B1" s="17"/>
      <c r="C1" s="17"/>
      <c r="D1" s="17"/>
      <c r="E1" s="62" t="s">
        <v>18</v>
      </c>
      <c r="F1" s="62"/>
      <c r="G1" s="62"/>
      <c r="H1" s="62"/>
      <c r="I1" s="62"/>
      <c r="J1" s="62"/>
    </row>
    <row r="2" spans="1:10" ht="15.75" x14ac:dyDescent="0.25">
      <c r="A2" s="17"/>
      <c r="B2" s="18"/>
    </row>
    <row r="3" spans="1:10" x14ac:dyDescent="0.2">
      <c r="A3" s="64" t="s">
        <v>8</v>
      </c>
      <c r="B3" s="64"/>
      <c r="C3" s="64"/>
      <c r="D3" s="64"/>
      <c r="E3" s="22" t="s">
        <v>9</v>
      </c>
      <c r="F3" s="22" t="s">
        <v>10</v>
      </c>
      <c r="G3" s="22" t="s">
        <v>11</v>
      </c>
      <c r="H3" s="22" t="s">
        <v>12</v>
      </c>
      <c r="I3" s="22" t="s">
        <v>15</v>
      </c>
      <c r="J3" s="23" t="s">
        <v>13</v>
      </c>
    </row>
    <row r="4" spans="1:10" x14ac:dyDescent="0.2">
      <c r="A4" s="61" t="str">
        <f>'[2]RFP Submittal'!A4</f>
        <v>AGB Search</v>
      </c>
      <c r="B4" s="61"/>
      <c r="C4" s="61"/>
      <c r="D4" s="61"/>
      <c r="E4" s="19">
        <f>[2]Evaluation!E8</f>
        <v>0</v>
      </c>
      <c r="F4" s="19">
        <f>[2]Evaluation!H8</f>
        <v>21</v>
      </c>
      <c r="G4" s="19">
        <f>[2]Evaluation!K8</f>
        <v>20</v>
      </c>
      <c r="H4" s="19">
        <f>[2]Evaluation!N8</f>
        <v>12</v>
      </c>
      <c r="I4" s="19">
        <f>[2]Evaluation!Q8</f>
        <v>8</v>
      </c>
      <c r="J4" s="20">
        <f>SUM(E4:I4)</f>
        <v>61</v>
      </c>
    </row>
    <row r="5" spans="1:10" x14ac:dyDescent="0.2">
      <c r="A5" s="61" t="str">
        <f>'[2]RFP Submittal'!A5</f>
        <v>Funk &amp; Associates</v>
      </c>
      <c r="B5" s="61"/>
      <c r="C5" s="61"/>
      <c r="D5" s="61"/>
      <c r="E5" s="19">
        <f>[2]Evaluation!E9</f>
        <v>0</v>
      </c>
      <c r="F5" s="19">
        <f>[2]Evaluation!H9</f>
        <v>31.5</v>
      </c>
      <c r="G5" s="19">
        <f>[2]Evaluation!K9</f>
        <v>20</v>
      </c>
      <c r="H5" s="19">
        <f>[2]Evaluation!N9</f>
        <v>18</v>
      </c>
      <c r="I5" s="19">
        <f>[2]Evaluation!Q9</f>
        <v>8</v>
      </c>
      <c r="J5" s="20">
        <f t="shared" ref="J5:J15" si="0">SUM(E5:I5)</f>
        <v>77.5</v>
      </c>
    </row>
    <row r="6" spans="1:10" x14ac:dyDescent="0.2">
      <c r="A6" s="61" t="str">
        <f>'[2]RFP Submittal'!A6</f>
        <v>Diversified Search</v>
      </c>
      <c r="B6" s="61"/>
      <c r="C6" s="61"/>
      <c r="D6" s="61"/>
      <c r="E6" s="19">
        <f>[2]Evaluation!E10</f>
        <v>0</v>
      </c>
      <c r="F6" s="19">
        <f>[2]Evaluation!H10</f>
        <v>28</v>
      </c>
      <c r="G6" s="19">
        <f>[2]Evaluation!K10</f>
        <v>20</v>
      </c>
      <c r="H6" s="19">
        <f>[2]Evaluation!N10</f>
        <v>14</v>
      </c>
      <c r="I6" s="19">
        <f>[2]Evaluation!Q10</f>
        <v>8</v>
      </c>
      <c r="J6" s="20">
        <f t="shared" si="0"/>
        <v>70</v>
      </c>
    </row>
    <row r="7" spans="1:10" x14ac:dyDescent="0.2">
      <c r="A7" s="61" t="str">
        <f>'[2]RFP Submittal'!A7</f>
        <v>GMS Talent</v>
      </c>
      <c r="B7" s="61"/>
      <c r="C7" s="61"/>
      <c r="D7" s="61"/>
      <c r="E7" s="19">
        <f>[2]Evaluation!E11</f>
        <v>0</v>
      </c>
      <c r="F7" s="19">
        <f>[2]Evaluation!H11</f>
        <v>7</v>
      </c>
      <c r="G7" s="19">
        <f>[2]Evaluation!K11</f>
        <v>5</v>
      </c>
      <c r="H7" s="19">
        <f>[2]Evaluation!N11</f>
        <v>4</v>
      </c>
      <c r="I7" s="19">
        <f>[2]Evaluation!Q11</f>
        <v>2</v>
      </c>
      <c r="J7" s="20">
        <f t="shared" si="0"/>
        <v>18</v>
      </c>
    </row>
    <row r="8" spans="1:10" x14ac:dyDescent="0.2">
      <c r="A8" s="61" t="str">
        <f>'[2]RFP Submittal'!A9</f>
        <v>Storbeck Pimentel &amp; Associates</v>
      </c>
      <c r="B8" s="61"/>
      <c r="C8" s="61"/>
      <c r="D8" s="61"/>
      <c r="E8" s="19">
        <f>[2]Evaluation!E13</f>
        <v>0</v>
      </c>
      <c r="F8" s="19">
        <f>[2]Evaluation!H13</f>
        <v>31.5</v>
      </c>
      <c r="G8" s="19">
        <f>[2]Evaluation!K13</f>
        <v>20</v>
      </c>
      <c r="H8" s="19">
        <f>[2]Evaluation!N13</f>
        <v>18</v>
      </c>
      <c r="I8" s="19">
        <f>[2]Evaluation!Q13</f>
        <v>8</v>
      </c>
      <c r="J8" s="20">
        <f t="shared" si="0"/>
        <v>77.5</v>
      </c>
    </row>
    <row r="9" spans="1:10" x14ac:dyDescent="0.2">
      <c r="A9" s="61" t="str">
        <f>'[2]RFP Submittal'!A10</f>
        <v>TL Jones and Associates</v>
      </c>
      <c r="B9" s="61"/>
      <c r="C9" s="61"/>
      <c r="D9" s="61"/>
      <c r="E9" s="19">
        <f>[2]Evaluation!E14</f>
        <v>0</v>
      </c>
      <c r="F9" s="19">
        <f>[2]Evaluation!H14</f>
        <v>21</v>
      </c>
      <c r="G9" s="19">
        <f>[2]Evaluation!K14</f>
        <v>15</v>
      </c>
      <c r="H9" s="19">
        <f>[2]Evaluation!N14</f>
        <v>12</v>
      </c>
      <c r="I9" s="19">
        <f>[2]Evaluation!Q14</f>
        <v>0</v>
      </c>
      <c r="J9" s="20">
        <f t="shared" si="0"/>
        <v>48</v>
      </c>
    </row>
    <row r="10" spans="1:10" x14ac:dyDescent="0.2">
      <c r="A10" s="61" t="str">
        <f>'[2]RFP Submittal'!A11</f>
        <v>Technology Recruiting Solutions</v>
      </c>
      <c r="B10" s="61"/>
      <c r="C10" s="61"/>
      <c r="D10" s="61"/>
      <c r="E10" s="19">
        <f>[2]Evaluation!E15</f>
        <v>0</v>
      </c>
      <c r="F10" s="19">
        <f>[2]Evaluation!H15</f>
        <v>14</v>
      </c>
      <c r="G10" s="19">
        <f>[2]Evaluation!K15</f>
        <v>10</v>
      </c>
      <c r="H10" s="19">
        <f>[2]Evaluation!N15</f>
        <v>12</v>
      </c>
      <c r="I10" s="19">
        <f>[2]Evaluation!Q15</f>
        <v>0</v>
      </c>
      <c r="J10" s="20">
        <f t="shared" si="0"/>
        <v>36</v>
      </c>
    </row>
    <row r="11" spans="1:10" x14ac:dyDescent="0.2">
      <c r="A11" s="61" t="str">
        <f>'[2]RFP Submittal'!A12</f>
        <v>The Registry</v>
      </c>
      <c r="B11" s="61"/>
      <c r="C11" s="61"/>
      <c r="D11" s="61"/>
      <c r="E11" s="19">
        <f>[2]Evaluation!E16</f>
        <v>0</v>
      </c>
      <c r="F11" s="19">
        <f>[2]Evaluation!H16</f>
        <v>28</v>
      </c>
      <c r="G11" s="19">
        <f>[2]Evaluation!K16</f>
        <v>20</v>
      </c>
      <c r="H11" s="19">
        <f>[2]Evaluation!N16</f>
        <v>16</v>
      </c>
      <c r="I11" s="19">
        <f>[2]Evaluation!Q16</f>
        <v>0</v>
      </c>
      <c r="J11" s="20">
        <f t="shared" si="0"/>
        <v>64</v>
      </c>
    </row>
    <row r="12" spans="1:10" x14ac:dyDescent="0.2">
      <c r="A12" s="61" t="str">
        <f>'[2]RFP Submittal'!A13</f>
        <v>The Spearhead Group</v>
      </c>
      <c r="B12" s="61"/>
      <c r="C12" s="61"/>
      <c r="D12" s="61"/>
      <c r="E12" s="19">
        <f>[2]Evaluation!E17</f>
        <v>0</v>
      </c>
      <c r="F12" s="19">
        <f>[2]Evaluation!H17</f>
        <v>14</v>
      </c>
      <c r="G12" s="19">
        <f>[2]Evaluation!K17</f>
        <v>15</v>
      </c>
      <c r="H12" s="19">
        <f>[2]Evaluation!N17</f>
        <v>12</v>
      </c>
      <c r="I12" s="19">
        <f>[2]Evaluation!Q17</f>
        <v>0</v>
      </c>
      <c r="J12" s="20">
        <f t="shared" si="0"/>
        <v>41</v>
      </c>
    </row>
    <row r="13" spans="1:10" x14ac:dyDescent="0.2">
      <c r="A13" s="61" t="str">
        <f>'[2]RFP Submittal'!A14</f>
        <v>TRS Staffing Solutions</v>
      </c>
      <c r="B13" s="61"/>
      <c r="C13" s="61"/>
      <c r="D13" s="61"/>
      <c r="E13" s="19">
        <f>[2]Evaluation!E18</f>
        <v>0</v>
      </c>
      <c r="F13" s="19">
        <f>[2]Evaluation!H18</f>
        <v>14</v>
      </c>
      <c r="G13" s="19">
        <f>[2]Evaluation!K18</f>
        <v>15</v>
      </c>
      <c r="H13" s="19">
        <f>[2]Evaluation!N18</f>
        <v>12</v>
      </c>
      <c r="I13" s="19">
        <f>[2]Evaluation!Q18</f>
        <v>0</v>
      </c>
      <c r="J13" s="20">
        <f t="shared" si="0"/>
        <v>41</v>
      </c>
    </row>
    <row r="14" spans="1:10" x14ac:dyDescent="0.2">
      <c r="A14" s="61" t="str">
        <f>'[2]RFP Submittal'!A15</f>
        <v>Greenwood Asher</v>
      </c>
      <c r="B14" s="61"/>
      <c r="C14" s="61"/>
      <c r="D14" s="61"/>
      <c r="E14" s="19">
        <f>[2]Evaluation!E19</f>
        <v>0</v>
      </c>
      <c r="F14" s="19">
        <f>[2]Evaluation!H19</f>
        <v>31.5</v>
      </c>
      <c r="G14" s="19">
        <f>[2]Evaluation!K19</f>
        <v>20</v>
      </c>
      <c r="H14" s="19">
        <f>[2]Evaluation!N19</f>
        <v>18</v>
      </c>
      <c r="I14" s="19">
        <f>[2]Evaluation!Q19</f>
        <v>8</v>
      </c>
      <c r="J14" s="20">
        <f t="shared" si="0"/>
        <v>77.5</v>
      </c>
    </row>
    <row r="15" spans="1:10" x14ac:dyDescent="0.2">
      <c r="A15" s="61" t="str">
        <f>'[2]RFP Submittal'!A16</f>
        <v>Korn Ferry</v>
      </c>
      <c r="B15" s="61"/>
      <c r="C15" s="61"/>
      <c r="D15" s="61"/>
      <c r="E15" s="19">
        <f>[2]Evaluation!E20</f>
        <v>0</v>
      </c>
      <c r="F15" s="19">
        <f>[2]Evaluation!H20</f>
        <v>21</v>
      </c>
      <c r="G15" s="19">
        <f>[2]Evaluation!K20</f>
        <v>20</v>
      </c>
      <c r="H15" s="19">
        <f>[2]Evaluation!N20</f>
        <v>14</v>
      </c>
      <c r="I15" s="19">
        <f>[2]Evaluation!Q20</f>
        <v>8</v>
      </c>
      <c r="J15" s="20">
        <f t="shared" si="0"/>
        <v>63</v>
      </c>
    </row>
  </sheetData>
  <mergeCells count="14">
    <mergeCell ref="A13:D13"/>
    <mergeCell ref="A14:D14"/>
    <mergeCell ref="A15:D15"/>
    <mergeCell ref="A8:D8"/>
    <mergeCell ref="A9:D9"/>
    <mergeCell ref="A10:D10"/>
    <mergeCell ref="A11:D11"/>
    <mergeCell ref="A12:D12"/>
    <mergeCell ref="A7:D7"/>
    <mergeCell ref="E1:J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32" sqref="B32"/>
    </sheetView>
  </sheetViews>
  <sheetFormatPr defaultColWidth="8.85546875" defaultRowHeight="12.75" x14ac:dyDescent="0.2"/>
  <cols>
    <col min="5" max="6" width="9" bestFit="1" customWidth="1"/>
    <col min="7" max="9" width="9" customWidth="1"/>
    <col min="10" max="10" width="6.42578125" bestFit="1" customWidth="1"/>
  </cols>
  <sheetData>
    <row r="1" spans="1:10" ht="15.75" x14ac:dyDescent="0.25">
      <c r="A1" s="17" t="s">
        <v>7</v>
      </c>
      <c r="B1" s="17"/>
      <c r="C1" s="17"/>
      <c r="D1" s="17"/>
      <c r="E1" s="62" t="s">
        <v>19</v>
      </c>
      <c r="F1" s="62"/>
      <c r="G1" s="62"/>
      <c r="H1" s="62"/>
      <c r="I1" s="62"/>
      <c r="J1" s="62"/>
    </row>
    <row r="2" spans="1:10" ht="15.75" x14ac:dyDescent="0.25">
      <c r="A2" s="17"/>
      <c r="B2" s="18"/>
    </row>
    <row r="3" spans="1:10" x14ac:dyDescent="0.2">
      <c r="A3" s="64" t="s">
        <v>8</v>
      </c>
      <c r="B3" s="64"/>
      <c r="C3" s="64"/>
      <c r="D3" s="64"/>
      <c r="E3" s="22" t="s">
        <v>9</v>
      </c>
      <c r="F3" s="22" t="s">
        <v>10</v>
      </c>
      <c r="G3" s="22" t="s">
        <v>11</v>
      </c>
      <c r="H3" s="22" t="s">
        <v>12</v>
      </c>
      <c r="I3" s="22" t="s">
        <v>15</v>
      </c>
      <c r="J3" s="23" t="s">
        <v>13</v>
      </c>
    </row>
    <row r="4" spans="1:10" x14ac:dyDescent="0.2">
      <c r="A4" s="61" t="str">
        <f>'[3]RFP Submittal'!A4</f>
        <v>AGB Search</v>
      </c>
      <c r="B4" s="61"/>
      <c r="C4" s="61"/>
      <c r="D4" s="61"/>
      <c r="E4" s="19">
        <f>[3]Evaluation!E8</f>
        <v>0</v>
      </c>
      <c r="F4" s="19">
        <f>[3]Evaluation!H8</f>
        <v>16.8</v>
      </c>
      <c r="G4" s="19">
        <f>[3]Evaluation!K8</f>
        <v>7.5</v>
      </c>
      <c r="H4" s="19">
        <f>[3]Evaluation!N8</f>
        <v>20</v>
      </c>
      <c r="I4" s="19">
        <f>[3]Evaluation!Q8</f>
        <v>10</v>
      </c>
      <c r="J4" s="20">
        <f>SUM(E4:I4)</f>
        <v>54.3</v>
      </c>
    </row>
    <row r="5" spans="1:10" x14ac:dyDescent="0.2">
      <c r="A5" s="61" t="str">
        <f>'[3]RFP Submittal'!A5</f>
        <v>Funk &amp; Associates</v>
      </c>
      <c r="B5" s="61"/>
      <c r="C5" s="61"/>
      <c r="D5" s="61"/>
      <c r="E5" s="19">
        <f>[3]Evaluation!E9</f>
        <v>0</v>
      </c>
      <c r="F5" s="19">
        <f>[3]Evaluation!H9</f>
        <v>33.6</v>
      </c>
      <c r="G5" s="19">
        <f>[3]Evaluation!K9</f>
        <v>22.5</v>
      </c>
      <c r="H5" s="19">
        <f>[3]Evaluation!N9</f>
        <v>20</v>
      </c>
      <c r="I5" s="19">
        <f>[3]Evaluation!Q9</f>
        <v>10</v>
      </c>
      <c r="J5" s="20">
        <f t="shared" ref="J5:J15" si="0">SUM(E5:I5)</f>
        <v>86.1</v>
      </c>
    </row>
    <row r="6" spans="1:10" x14ac:dyDescent="0.2">
      <c r="A6" s="61" t="str">
        <f>'[3]RFP Submittal'!A6</f>
        <v>Diversified Search</v>
      </c>
      <c r="B6" s="61"/>
      <c r="C6" s="61"/>
      <c r="D6" s="61"/>
      <c r="E6" s="19">
        <f>[3]Evaluation!E10</f>
        <v>0</v>
      </c>
      <c r="F6" s="19">
        <f>[3]Evaluation!H10</f>
        <v>30.800000000000004</v>
      </c>
      <c r="G6" s="19">
        <f>[3]Evaluation!K10</f>
        <v>24</v>
      </c>
      <c r="H6" s="19">
        <f>[3]Evaluation!N10</f>
        <v>20</v>
      </c>
      <c r="I6" s="19">
        <f>[3]Evaluation!Q10</f>
        <v>10</v>
      </c>
      <c r="J6" s="20">
        <f t="shared" si="0"/>
        <v>84.800000000000011</v>
      </c>
    </row>
    <row r="7" spans="1:10" x14ac:dyDescent="0.2">
      <c r="A7" s="61" t="str">
        <f>'[3]RFP Submittal'!A7</f>
        <v>GMS Talent</v>
      </c>
      <c r="B7" s="61"/>
      <c r="C7" s="61"/>
      <c r="D7" s="61"/>
      <c r="E7" s="19">
        <f>[3]Evaluation!E11</f>
        <v>0</v>
      </c>
      <c r="F7" s="19">
        <f>[3]Evaluation!H11</f>
        <v>7</v>
      </c>
      <c r="G7" s="19">
        <f>[3]Evaluation!K11</f>
        <v>5</v>
      </c>
      <c r="H7" s="19">
        <f>[3]Evaluation!N11</f>
        <v>4</v>
      </c>
      <c r="I7" s="19">
        <f>[3]Evaluation!Q11</f>
        <v>10</v>
      </c>
      <c r="J7" s="20">
        <f t="shared" si="0"/>
        <v>26</v>
      </c>
    </row>
    <row r="8" spans="1:10" x14ac:dyDescent="0.2">
      <c r="A8" s="61" t="str">
        <f>'[3]RFP Submittal'!A9</f>
        <v>Storbeck Pimentel &amp; Associates</v>
      </c>
      <c r="B8" s="61"/>
      <c r="C8" s="61"/>
      <c r="D8" s="61"/>
      <c r="E8" s="19">
        <f>[3]Evaluation!E13</f>
        <v>0</v>
      </c>
      <c r="F8" s="19">
        <f>[3]Evaluation!H13</f>
        <v>33.6</v>
      </c>
      <c r="G8" s="19">
        <f>[3]Evaluation!K13</f>
        <v>25</v>
      </c>
      <c r="H8" s="19">
        <f>[3]Evaluation!N13</f>
        <v>20</v>
      </c>
      <c r="I8" s="19">
        <f>[3]Evaluation!Q13</f>
        <v>10</v>
      </c>
      <c r="J8" s="20">
        <f t="shared" si="0"/>
        <v>88.6</v>
      </c>
    </row>
    <row r="9" spans="1:10" x14ac:dyDescent="0.2">
      <c r="A9" s="61" t="str">
        <f>'[3]RFP Submittal'!A10</f>
        <v>TL Jones and Associates</v>
      </c>
      <c r="B9" s="61"/>
      <c r="C9" s="61"/>
      <c r="D9" s="61"/>
      <c r="E9" s="19">
        <f>[3]Evaluation!E14</f>
        <v>0</v>
      </c>
      <c r="F9" s="19">
        <f>[3]Evaluation!H14</f>
        <v>9.7999999999999989</v>
      </c>
      <c r="G9" s="19">
        <f>[3]Evaluation!K14</f>
        <v>5</v>
      </c>
      <c r="H9" s="19">
        <f>[3]Evaluation!N14</f>
        <v>14</v>
      </c>
      <c r="I9" s="19">
        <f>[3]Evaluation!Q14</f>
        <v>10</v>
      </c>
      <c r="J9" s="20">
        <f t="shared" si="0"/>
        <v>38.799999999999997</v>
      </c>
    </row>
    <row r="10" spans="1:10" x14ac:dyDescent="0.2">
      <c r="A10" s="61" t="str">
        <f>'[3]RFP Submittal'!A11</f>
        <v>Technology Recruiting Solutions</v>
      </c>
      <c r="B10" s="61"/>
      <c r="C10" s="61"/>
      <c r="D10" s="61"/>
      <c r="E10" s="19">
        <f>[3]Evaluation!E15</f>
        <v>0</v>
      </c>
      <c r="F10" s="19">
        <f>[3]Evaluation!H15</f>
        <v>9.7999999999999989</v>
      </c>
      <c r="G10" s="19">
        <f>[3]Evaluation!K15</f>
        <v>5</v>
      </c>
      <c r="H10" s="19">
        <f>[3]Evaluation!N15</f>
        <v>9.6</v>
      </c>
      <c r="I10" s="19">
        <f>[3]Evaluation!Q15</f>
        <v>10</v>
      </c>
      <c r="J10" s="20">
        <f t="shared" si="0"/>
        <v>34.4</v>
      </c>
    </row>
    <row r="11" spans="1:10" x14ac:dyDescent="0.2">
      <c r="A11" s="61" t="str">
        <f>'[3]RFP Submittal'!A12</f>
        <v>The Registry</v>
      </c>
      <c r="B11" s="61"/>
      <c r="C11" s="61"/>
      <c r="D11" s="61"/>
      <c r="E11" s="19">
        <f>[3]Evaluation!E16</f>
        <v>0</v>
      </c>
      <c r="F11" s="19">
        <f>[3]Evaluation!H16</f>
        <v>16.8</v>
      </c>
      <c r="G11" s="19">
        <f>[3]Evaluation!K16</f>
        <v>5</v>
      </c>
      <c r="H11" s="19">
        <f>[3]Evaluation!N16</f>
        <v>9.6</v>
      </c>
      <c r="I11" s="19">
        <f>[3]Evaluation!Q16</f>
        <v>10</v>
      </c>
      <c r="J11" s="20">
        <f t="shared" si="0"/>
        <v>41.4</v>
      </c>
    </row>
    <row r="12" spans="1:10" x14ac:dyDescent="0.2">
      <c r="A12" s="61" t="str">
        <f>'[3]RFP Submittal'!A13</f>
        <v>The Spearhead Group</v>
      </c>
      <c r="B12" s="61"/>
      <c r="C12" s="61"/>
      <c r="D12" s="61"/>
      <c r="E12" s="19">
        <f>[3]Evaluation!E17</f>
        <v>0</v>
      </c>
      <c r="F12" s="19">
        <f>[3]Evaluation!H17</f>
        <v>17.5</v>
      </c>
      <c r="G12" s="19">
        <f>[3]Evaluation!K17</f>
        <v>5</v>
      </c>
      <c r="H12" s="19">
        <f>[3]Evaluation!N17</f>
        <v>13.6</v>
      </c>
      <c r="I12" s="19">
        <f>[3]Evaluation!Q17</f>
        <v>10</v>
      </c>
      <c r="J12" s="20">
        <f t="shared" si="0"/>
        <v>46.1</v>
      </c>
    </row>
    <row r="13" spans="1:10" x14ac:dyDescent="0.2">
      <c r="A13" s="61" t="str">
        <f>'[3]RFP Submittal'!A14</f>
        <v>TRS Staffing Solutions</v>
      </c>
      <c r="B13" s="61"/>
      <c r="C13" s="61"/>
      <c r="D13" s="61"/>
      <c r="E13" s="19">
        <f>[3]Evaluation!E18</f>
        <v>0</v>
      </c>
      <c r="F13" s="19">
        <f>[3]Evaluation!H18</f>
        <v>10.5</v>
      </c>
      <c r="G13" s="19">
        <f>[3]Evaluation!K18</f>
        <v>5</v>
      </c>
      <c r="H13" s="19">
        <f>[3]Evaluation!N18</f>
        <v>13.6</v>
      </c>
      <c r="I13" s="19">
        <f>[3]Evaluation!Q18</f>
        <v>10</v>
      </c>
      <c r="J13" s="20">
        <f t="shared" si="0"/>
        <v>39.1</v>
      </c>
    </row>
    <row r="14" spans="1:10" x14ac:dyDescent="0.2">
      <c r="A14" s="61" t="str">
        <f>'[3]RFP Submittal'!A15</f>
        <v>Greenwood Asher</v>
      </c>
      <c r="B14" s="61"/>
      <c r="C14" s="61"/>
      <c r="D14" s="61"/>
      <c r="E14" s="19">
        <f>[3]Evaluation!E19</f>
        <v>0</v>
      </c>
      <c r="F14" s="19">
        <f>[3]Evaluation!H19</f>
        <v>32.199999999999996</v>
      </c>
      <c r="G14" s="19">
        <f>[3]Evaluation!K19</f>
        <v>25</v>
      </c>
      <c r="H14" s="19">
        <f>[3]Evaluation!N19</f>
        <v>18.399999999999999</v>
      </c>
      <c r="I14" s="19">
        <f>[3]Evaluation!Q19</f>
        <v>10</v>
      </c>
      <c r="J14" s="20">
        <f t="shared" si="0"/>
        <v>85.6</v>
      </c>
    </row>
    <row r="15" spans="1:10" x14ac:dyDescent="0.2">
      <c r="A15" s="61" t="str">
        <f>'[3]RFP Submittal'!A16</f>
        <v>Korn Ferry</v>
      </c>
      <c r="B15" s="61"/>
      <c r="C15" s="61"/>
      <c r="D15" s="61"/>
      <c r="E15" s="19">
        <f>[3]Evaluation!E20</f>
        <v>0</v>
      </c>
      <c r="F15" s="19">
        <f>[3]Evaluation!H20</f>
        <v>23.8</v>
      </c>
      <c r="G15" s="19">
        <f>[3]Evaluation!K20</f>
        <v>22</v>
      </c>
      <c r="H15" s="19">
        <f>[3]Evaluation!N20</f>
        <v>17.600000000000001</v>
      </c>
      <c r="I15" s="19">
        <f>[3]Evaluation!Q20</f>
        <v>10</v>
      </c>
      <c r="J15" s="20">
        <f t="shared" si="0"/>
        <v>73.400000000000006</v>
      </c>
    </row>
  </sheetData>
  <mergeCells count="14">
    <mergeCell ref="A13:D13"/>
    <mergeCell ref="A14:D14"/>
    <mergeCell ref="A15:D15"/>
    <mergeCell ref="A8:D8"/>
    <mergeCell ref="A9:D9"/>
    <mergeCell ref="A10:D10"/>
    <mergeCell ref="A11:D11"/>
    <mergeCell ref="A12:D12"/>
    <mergeCell ref="A7:D7"/>
    <mergeCell ref="E1:J1"/>
    <mergeCell ref="A3:D3"/>
    <mergeCell ref="A4:D4"/>
    <mergeCell ref="A5:D5"/>
    <mergeCell ref="A6:D6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D51" sqref="D51"/>
    </sheetView>
  </sheetViews>
  <sheetFormatPr defaultRowHeight="12.75" x14ac:dyDescent="0.2"/>
  <cols>
    <col min="5" max="6" width="9" bestFit="1" customWidth="1"/>
    <col min="7" max="9" width="9" customWidth="1"/>
    <col min="10" max="10" width="6.5703125" bestFit="1" customWidth="1"/>
  </cols>
  <sheetData>
    <row r="1" spans="1:10" ht="15.75" x14ac:dyDescent="0.25">
      <c r="A1" s="17" t="s">
        <v>7</v>
      </c>
      <c r="B1" s="17"/>
      <c r="C1" s="17"/>
      <c r="D1" s="17"/>
      <c r="E1" s="62" t="s">
        <v>20</v>
      </c>
      <c r="F1" s="62"/>
      <c r="G1" s="62"/>
      <c r="H1" s="62"/>
      <c r="I1" s="62"/>
      <c r="J1" s="62"/>
    </row>
    <row r="2" spans="1:10" ht="15.75" x14ac:dyDescent="0.25">
      <c r="A2" s="17"/>
      <c r="B2" s="18"/>
    </row>
    <row r="3" spans="1:10" x14ac:dyDescent="0.2">
      <c r="A3" s="64" t="s">
        <v>8</v>
      </c>
      <c r="B3" s="64"/>
      <c r="C3" s="64"/>
      <c r="D3" s="64"/>
      <c r="E3" s="22" t="s">
        <v>9</v>
      </c>
      <c r="F3" s="22" t="s">
        <v>10</v>
      </c>
      <c r="G3" s="22" t="s">
        <v>11</v>
      </c>
      <c r="H3" s="22" t="s">
        <v>12</v>
      </c>
      <c r="I3" s="22" t="s">
        <v>15</v>
      </c>
      <c r="J3" s="23" t="s">
        <v>13</v>
      </c>
    </row>
    <row r="4" spans="1:10" x14ac:dyDescent="0.2">
      <c r="A4" s="61" t="str">
        <f>'[4]RFP Submittal'!A4</f>
        <v>AGB Search</v>
      </c>
      <c r="B4" s="61"/>
      <c r="C4" s="61"/>
      <c r="D4" s="61"/>
      <c r="E4" s="19">
        <f>[4]Evaluation!E8</f>
        <v>0</v>
      </c>
      <c r="F4" s="19">
        <f>[4]Evaluation!H8</f>
        <v>14</v>
      </c>
      <c r="G4" s="19">
        <f>[4]Evaluation!K8</f>
        <v>15</v>
      </c>
      <c r="H4" s="19">
        <f>[4]Evaluation!N8</f>
        <v>8</v>
      </c>
      <c r="I4" s="19">
        <f>[4]Evaluation!Q8</f>
        <v>6</v>
      </c>
      <c r="J4" s="20">
        <f>SUM(E4:I4)</f>
        <v>43</v>
      </c>
    </row>
    <row r="5" spans="1:10" x14ac:dyDescent="0.2">
      <c r="A5" s="61" t="str">
        <f>'[4]RFP Submittal'!A5</f>
        <v>Funk &amp; Associates</v>
      </c>
      <c r="B5" s="61"/>
      <c r="C5" s="61"/>
      <c r="D5" s="61"/>
      <c r="E5" s="19">
        <f>[4]Evaluation!E9</f>
        <v>0</v>
      </c>
      <c r="F5" s="19">
        <f>[4]Evaluation!H9</f>
        <v>21</v>
      </c>
      <c r="G5" s="19">
        <f>[4]Evaluation!K9</f>
        <v>15</v>
      </c>
      <c r="H5" s="19">
        <f>[4]Evaluation!N9</f>
        <v>12</v>
      </c>
      <c r="I5" s="19">
        <f>[4]Evaluation!Q9</f>
        <v>6</v>
      </c>
      <c r="J5" s="20">
        <f t="shared" ref="J5:J15" si="0">SUM(E5:I5)</f>
        <v>54</v>
      </c>
    </row>
    <row r="6" spans="1:10" x14ac:dyDescent="0.2">
      <c r="A6" s="61" t="str">
        <f>'[4]RFP Submittal'!A6</f>
        <v>Diversified Search</v>
      </c>
      <c r="B6" s="61"/>
      <c r="C6" s="61"/>
      <c r="D6" s="61"/>
      <c r="E6" s="19">
        <f>[4]Evaluation!E10</f>
        <v>0</v>
      </c>
      <c r="F6" s="19">
        <f>[4]Evaluation!H10</f>
        <v>35</v>
      </c>
      <c r="G6" s="19">
        <f>[4]Evaluation!K10</f>
        <v>20</v>
      </c>
      <c r="H6" s="19">
        <f>[4]Evaluation!N10</f>
        <v>20</v>
      </c>
      <c r="I6" s="19">
        <f>[4]Evaluation!Q10</f>
        <v>10</v>
      </c>
      <c r="J6" s="20">
        <f t="shared" si="0"/>
        <v>85</v>
      </c>
    </row>
    <row r="7" spans="1:10" x14ac:dyDescent="0.2">
      <c r="A7" s="61" t="str">
        <f>'[4]RFP Submittal'!A7</f>
        <v>GMS Talent</v>
      </c>
      <c r="B7" s="61"/>
      <c r="C7" s="61"/>
      <c r="D7" s="61"/>
      <c r="E7" s="19">
        <f>[4]Evaluation!E11</f>
        <v>0</v>
      </c>
      <c r="F7" s="19">
        <f>[4]Evaluation!H11</f>
        <v>14</v>
      </c>
      <c r="G7" s="19">
        <f>[4]Evaluation!K11</f>
        <v>15</v>
      </c>
      <c r="H7" s="19">
        <f>[4]Evaluation!N11</f>
        <v>8</v>
      </c>
      <c r="I7" s="19">
        <f>[4]Evaluation!Q11</f>
        <v>4</v>
      </c>
      <c r="J7" s="20">
        <f t="shared" si="0"/>
        <v>41</v>
      </c>
    </row>
    <row r="8" spans="1:10" x14ac:dyDescent="0.2">
      <c r="A8" s="61" t="str">
        <f>'[4]RFP Submittal'!A9</f>
        <v>Storbeck Pimentel &amp; Associates</v>
      </c>
      <c r="B8" s="61"/>
      <c r="C8" s="61"/>
      <c r="D8" s="61"/>
      <c r="E8" s="19">
        <f>[4]Evaluation!E13</f>
        <v>0</v>
      </c>
      <c r="F8" s="19">
        <f>[4]Evaluation!H13</f>
        <v>28</v>
      </c>
      <c r="G8" s="19">
        <f>[4]Evaluation!K13</f>
        <v>25</v>
      </c>
      <c r="H8" s="19">
        <f>[4]Evaluation!N13</f>
        <v>12</v>
      </c>
      <c r="I8" s="19">
        <f>[4]Evaluation!Q13</f>
        <v>8</v>
      </c>
      <c r="J8" s="20">
        <f t="shared" si="0"/>
        <v>73</v>
      </c>
    </row>
    <row r="9" spans="1:10" x14ac:dyDescent="0.2">
      <c r="A9" s="61" t="str">
        <f>'[4]RFP Submittal'!A10</f>
        <v>TL Jones and Associates</v>
      </c>
      <c r="B9" s="61"/>
      <c r="C9" s="61"/>
      <c r="D9" s="61"/>
      <c r="E9" s="19">
        <f>[4]Evaluation!E14</f>
        <v>0</v>
      </c>
      <c r="F9" s="19">
        <f>[4]Evaluation!H14</f>
        <v>14</v>
      </c>
      <c r="G9" s="19">
        <f>[4]Evaluation!K14</f>
        <v>15</v>
      </c>
      <c r="H9" s="19">
        <f>[4]Evaluation!N14</f>
        <v>12</v>
      </c>
      <c r="I9" s="19">
        <f>[4]Evaluation!Q14</f>
        <v>4</v>
      </c>
      <c r="J9" s="20">
        <f t="shared" si="0"/>
        <v>45</v>
      </c>
    </row>
    <row r="10" spans="1:10" x14ac:dyDescent="0.2">
      <c r="A10" s="61" t="str">
        <f>'[4]RFP Submittal'!A11</f>
        <v>Technology Recruiting Solutions</v>
      </c>
      <c r="B10" s="61"/>
      <c r="C10" s="61"/>
      <c r="D10" s="61"/>
      <c r="E10" s="19">
        <f>[4]Evaluation!E15</f>
        <v>0</v>
      </c>
      <c r="F10" s="19">
        <f>[4]Evaluation!H15</f>
        <v>7</v>
      </c>
      <c r="G10" s="19">
        <f>[4]Evaluation!K15</f>
        <v>15</v>
      </c>
      <c r="H10" s="19">
        <f>[4]Evaluation!N15</f>
        <v>8</v>
      </c>
      <c r="I10" s="19">
        <f>[4]Evaluation!Q15</f>
        <v>6</v>
      </c>
      <c r="J10" s="20">
        <f t="shared" si="0"/>
        <v>36</v>
      </c>
    </row>
    <row r="11" spans="1:10" x14ac:dyDescent="0.2">
      <c r="A11" s="61" t="str">
        <f>'[4]RFP Submittal'!A12</f>
        <v>The Registry</v>
      </c>
      <c r="B11" s="61"/>
      <c r="C11" s="61"/>
      <c r="D11" s="61"/>
      <c r="E11" s="19">
        <f>[4]Evaluation!E16</f>
        <v>0</v>
      </c>
      <c r="F11" s="19">
        <f>[4]Evaluation!H16</f>
        <v>35</v>
      </c>
      <c r="G11" s="19">
        <f>[4]Evaluation!K16</f>
        <v>20</v>
      </c>
      <c r="H11" s="19">
        <f>[4]Evaluation!N16</f>
        <v>20</v>
      </c>
      <c r="I11" s="19">
        <f>[4]Evaluation!Q16</f>
        <v>8</v>
      </c>
      <c r="J11" s="20">
        <f t="shared" si="0"/>
        <v>83</v>
      </c>
    </row>
    <row r="12" spans="1:10" x14ac:dyDescent="0.2">
      <c r="A12" s="61" t="str">
        <f>'[4]RFP Submittal'!A13</f>
        <v>The Spearhead Group</v>
      </c>
      <c r="B12" s="61"/>
      <c r="C12" s="61"/>
      <c r="D12" s="61"/>
      <c r="E12" s="19">
        <f>[4]Evaluation!E17</f>
        <v>0</v>
      </c>
      <c r="F12" s="19">
        <f>[4]Evaluation!H17</f>
        <v>21</v>
      </c>
      <c r="G12" s="19">
        <f>[4]Evaluation!K17</f>
        <v>15</v>
      </c>
      <c r="H12" s="19">
        <f>[4]Evaluation!N17</f>
        <v>12</v>
      </c>
      <c r="I12" s="19">
        <f>[4]Evaluation!Q17</f>
        <v>6</v>
      </c>
      <c r="J12" s="20">
        <f t="shared" si="0"/>
        <v>54</v>
      </c>
    </row>
    <row r="13" spans="1:10" x14ac:dyDescent="0.2">
      <c r="A13" s="61" t="str">
        <f>'[4]RFP Submittal'!A14</f>
        <v>TRS Staffing Solutions</v>
      </c>
      <c r="B13" s="61"/>
      <c r="C13" s="61"/>
      <c r="D13" s="61"/>
      <c r="E13" s="19">
        <f>[4]Evaluation!E18</f>
        <v>0</v>
      </c>
      <c r="F13" s="19">
        <f>[4]Evaluation!H18</f>
        <v>14</v>
      </c>
      <c r="G13" s="19">
        <f>[4]Evaluation!K18</f>
        <v>15</v>
      </c>
      <c r="H13" s="19">
        <f>[4]Evaluation!N18</f>
        <v>12</v>
      </c>
      <c r="I13" s="19">
        <f>[4]Evaluation!Q18</f>
        <v>6</v>
      </c>
      <c r="J13" s="20">
        <f t="shared" si="0"/>
        <v>47</v>
      </c>
    </row>
    <row r="14" spans="1:10" x14ac:dyDescent="0.2">
      <c r="A14" s="61" t="str">
        <f>'[4]RFP Submittal'!A15</f>
        <v>Greenwood Asher</v>
      </c>
      <c r="B14" s="61"/>
      <c r="C14" s="61"/>
      <c r="D14" s="61"/>
      <c r="E14" s="19">
        <f>[4]Evaluation!E19</f>
        <v>0</v>
      </c>
      <c r="F14" s="19">
        <f>[4]Evaluation!H19</f>
        <v>35</v>
      </c>
      <c r="G14" s="19">
        <f>[4]Evaluation!K19</f>
        <v>20</v>
      </c>
      <c r="H14" s="19">
        <f>[4]Evaluation!N19</f>
        <v>20</v>
      </c>
      <c r="I14" s="19">
        <f>[4]Evaluation!Q19</f>
        <v>8</v>
      </c>
      <c r="J14" s="20">
        <f t="shared" si="0"/>
        <v>83</v>
      </c>
    </row>
    <row r="15" spans="1:10" x14ac:dyDescent="0.2">
      <c r="A15" s="61" t="str">
        <f>'[4]RFP Submittal'!A16</f>
        <v>Korn Ferry</v>
      </c>
      <c r="B15" s="61"/>
      <c r="C15" s="61"/>
      <c r="D15" s="61"/>
      <c r="E15" s="19">
        <f>[4]Evaluation!E20</f>
        <v>0</v>
      </c>
      <c r="F15" s="19">
        <f>[4]Evaluation!H20</f>
        <v>35</v>
      </c>
      <c r="G15" s="19">
        <f>[4]Evaluation!K20</f>
        <v>20</v>
      </c>
      <c r="H15" s="19">
        <f>[4]Evaluation!N20</f>
        <v>16</v>
      </c>
      <c r="I15" s="19">
        <f>[4]Evaluation!Q20</f>
        <v>10</v>
      </c>
      <c r="J15" s="20">
        <f t="shared" si="0"/>
        <v>81</v>
      </c>
    </row>
  </sheetData>
  <mergeCells count="14">
    <mergeCell ref="A13:D13"/>
    <mergeCell ref="A14:D14"/>
    <mergeCell ref="A15:D15"/>
    <mergeCell ref="A8:D8"/>
    <mergeCell ref="A9:D9"/>
    <mergeCell ref="A10:D10"/>
    <mergeCell ref="A11:D11"/>
    <mergeCell ref="A12:D12"/>
    <mergeCell ref="A7:D7"/>
    <mergeCell ref="E1:J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E1" sqref="E1:J1"/>
    </sheetView>
  </sheetViews>
  <sheetFormatPr defaultRowHeight="12.75" x14ac:dyDescent="0.2"/>
  <cols>
    <col min="5" max="6" width="9" bestFit="1" customWidth="1"/>
    <col min="7" max="9" width="9" customWidth="1"/>
    <col min="10" max="10" width="6.5703125" bestFit="1" customWidth="1"/>
  </cols>
  <sheetData>
    <row r="1" spans="1:10" ht="15.75" x14ac:dyDescent="0.25">
      <c r="A1" s="17" t="s">
        <v>7</v>
      </c>
      <c r="B1" s="17"/>
      <c r="C1" s="17"/>
      <c r="D1" s="17"/>
      <c r="E1" s="62" t="s">
        <v>21</v>
      </c>
      <c r="F1" s="62"/>
      <c r="G1" s="62"/>
      <c r="H1" s="62"/>
      <c r="I1" s="62"/>
      <c r="J1" s="62"/>
    </row>
    <row r="2" spans="1:10" ht="15.75" x14ac:dyDescent="0.25">
      <c r="A2" s="17"/>
      <c r="B2" s="18"/>
    </row>
    <row r="3" spans="1:10" x14ac:dyDescent="0.2">
      <c r="A3" s="64" t="s">
        <v>8</v>
      </c>
      <c r="B3" s="64"/>
      <c r="C3" s="64"/>
      <c r="D3" s="64"/>
      <c r="E3" s="22" t="s">
        <v>9</v>
      </c>
      <c r="F3" s="22" t="s">
        <v>10</v>
      </c>
      <c r="G3" s="22" t="s">
        <v>11</v>
      </c>
      <c r="H3" s="22" t="s">
        <v>12</v>
      </c>
      <c r="I3" s="22" t="s">
        <v>15</v>
      </c>
      <c r="J3" s="23" t="s">
        <v>13</v>
      </c>
    </row>
    <row r="4" spans="1:10" x14ac:dyDescent="0.2">
      <c r="A4" s="61" t="str">
        <f>'[5]RFP Submittal'!A4</f>
        <v>AGB Search</v>
      </c>
      <c r="B4" s="61"/>
      <c r="C4" s="61"/>
      <c r="D4" s="61"/>
      <c r="E4" s="19">
        <f>[5]Evaluation!E8</f>
        <v>0</v>
      </c>
      <c r="F4" s="19">
        <f>[5]Evaluation!H8</f>
        <v>28</v>
      </c>
      <c r="G4" s="19">
        <f>[5]Evaluation!K8</f>
        <v>20</v>
      </c>
      <c r="H4" s="19">
        <f>[5]Evaluation!N8</f>
        <v>16</v>
      </c>
      <c r="I4" s="19">
        <f>[5]Evaluation!Q8</f>
        <v>9</v>
      </c>
      <c r="J4" s="20">
        <f>SUM(E4:I4)</f>
        <v>73</v>
      </c>
    </row>
    <row r="5" spans="1:10" x14ac:dyDescent="0.2">
      <c r="A5" s="61" t="str">
        <f>'[5]RFP Submittal'!A5</f>
        <v>Funk &amp; Associates</v>
      </c>
      <c r="B5" s="61"/>
      <c r="C5" s="61"/>
      <c r="D5" s="61"/>
      <c r="E5" s="19">
        <f>[5]Evaluation!E9</f>
        <v>0</v>
      </c>
      <c r="F5" s="19">
        <f>[5]Evaluation!H9</f>
        <v>35</v>
      </c>
      <c r="G5" s="19">
        <f>[5]Evaluation!K9</f>
        <v>20</v>
      </c>
      <c r="H5" s="19">
        <f>[5]Evaluation!N9</f>
        <v>16</v>
      </c>
      <c r="I5" s="19">
        <f>[5]Evaluation!Q9</f>
        <v>9</v>
      </c>
      <c r="J5" s="20">
        <f t="shared" ref="J5:J14" si="0">SUM(E5:I5)</f>
        <v>80</v>
      </c>
    </row>
    <row r="6" spans="1:10" x14ac:dyDescent="0.2">
      <c r="A6" s="61" t="str">
        <f>'[5]RFP Submittal'!A6</f>
        <v>Diversified Search</v>
      </c>
      <c r="B6" s="61"/>
      <c r="C6" s="61"/>
      <c r="D6" s="61"/>
      <c r="E6" s="19">
        <f>[5]Evaluation!E10</f>
        <v>0</v>
      </c>
      <c r="F6" s="19">
        <f>[5]Evaluation!H10</f>
        <v>21</v>
      </c>
      <c r="G6" s="19">
        <f>[5]Evaluation!K10</f>
        <v>20</v>
      </c>
      <c r="H6" s="19">
        <f>[5]Evaluation!N10</f>
        <v>16</v>
      </c>
      <c r="I6" s="19">
        <f>[5]Evaluation!Q10</f>
        <v>8</v>
      </c>
      <c r="J6" s="20">
        <f t="shared" si="0"/>
        <v>65</v>
      </c>
    </row>
    <row r="7" spans="1:10" x14ac:dyDescent="0.2">
      <c r="A7" s="61" t="str">
        <f>'[5]RFP Submittal'!A7</f>
        <v>GMS Talent</v>
      </c>
      <c r="B7" s="61"/>
      <c r="C7" s="61"/>
      <c r="D7" s="61"/>
      <c r="E7" s="19">
        <f>[5]Evaluation!E11</f>
        <v>0</v>
      </c>
      <c r="F7" s="19">
        <f>[5]Evaluation!H11</f>
        <v>14</v>
      </c>
      <c r="G7" s="19">
        <f>[5]Evaluation!K11</f>
        <v>0</v>
      </c>
      <c r="H7" s="19">
        <f>[5]Evaluation!N11</f>
        <v>0</v>
      </c>
      <c r="I7" s="19">
        <f>[5]Evaluation!Q11</f>
        <v>6</v>
      </c>
      <c r="J7" s="20">
        <f t="shared" si="0"/>
        <v>20</v>
      </c>
    </row>
    <row r="8" spans="1:10" x14ac:dyDescent="0.2">
      <c r="A8" s="61" t="str">
        <f>'[5]RFP Submittal'!A9</f>
        <v>Storbeck Pimentel &amp; Associates</v>
      </c>
      <c r="B8" s="61"/>
      <c r="C8" s="61"/>
      <c r="D8" s="61"/>
      <c r="E8" s="19">
        <f>[5]Evaluation!E13</f>
        <v>0</v>
      </c>
      <c r="F8" s="19">
        <f>[5]Evaluation!H13</f>
        <v>28</v>
      </c>
      <c r="G8" s="19">
        <f>[5]Evaluation!K13</f>
        <v>20</v>
      </c>
      <c r="H8" s="19">
        <f>[5]Evaluation!N13</f>
        <v>16</v>
      </c>
      <c r="I8" s="19">
        <f>[5]Evaluation!Q13</f>
        <v>9</v>
      </c>
      <c r="J8" s="20">
        <f t="shared" si="0"/>
        <v>73</v>
      </c>
    </row>
    <row r="9" spans="1:10" x14ac:dyDescent="0.2">
      <c r="A9" s="61" t="str">
        <f>'[5]RFP Submittal'!A10</f>
        <v>TL Jones and Associates</v>
      </c>
      <c r="B9" s="61"/>
      <c r="C9" s="61"/>
      <c r="D9" s="61"/>
      <c r="E9" s="19">
        <f>[5]Evaluation!E14</f>
        <v>0</v>
      </c>
      <c r="F9" s="19">
        <f>[5]Evaluation!H14</f>
        <v>0</v>
      </c>
      <c r="G9" s="19">
        <f>[5]Evaluation!K14</f>
        <v>0</v>
      </c>
      <c r="H9" s="19">
        <f>[5]Evaluation!N14</f>
        <v>12</v>
      </c>
      <c r="I9" s="19">
        <f>[5]Evaluation!Q14</f>
        <v>6</v>
      </c>
      <c r="J9" s="20">
        <f t="shared" si="0"/>
        <v>18</v>
      </c>
    </row>
    <row r="10" spans="1:10" x14ac:dyDescent="0.2">
      <c r="A10" s="61" t="str">
        <f>'[5]RFP Submittal'!A11</f>
        <v>Technology Recruiting Solutions</v>
      </c>
      <c r="B10" s="61"/>
      <c r="C10" s="61"/>
      <c r="D10" s="61"/>
      <c r="E10" s="19">
        <f>[5]Evaluation!E15</f>
        <v>0</v>
      </c>
      <c r="F10" s="19">
        <f>[5]Evaluation!H15</f>
        <v>20.3</v>
      </c>
      <c r="G10" s="19">
        <f>[5]Evaluation!K15</f>
        <v>15</v>
      </c>
      <c r="H10" s="19">
        <f>[5]Evaluation!N15</f>
        <v>12</v>
      </c>
      <c r="I10" s="19">
        <f>[5]Evaluation!Q15</f>
        <v>6</v>
      </c>
      <c r="J10" s="20">
        <f t="shared" si="0"/>
        <v>53.3</v>
      </c>
    </row>
    <row r="11" spans="1:10" x14ac:dyDescent="0.2">
      <c r="A11" s="61" t="str">
        <f>'[5]RFP Submittal'!A12</f>
        <v>The Registry</v>
      </c>
      <c r="B11" s="61"/>
      <c r="C11" s="61"/>
      <c r="D11" s="61"/>
      <c r="E11" s="19">
        <f>[5]Evaluation!E16</f>
        <v>0</v>
      </c>
      <c r="F11" s="19">
        <f>[5]Evaluation!H16</f>
        <v>21</v>
      </c>
      <c r="G11" s="19">
        <f>[5]Evaluation!K16</f>
        <v>15</v>
      </c>
      <c r="H11" s="19">
        <f>[5]Evaluation!N16</f>
        <v>12</v>
      </c>
      <c r="I11" s="19">
        <f>[5]Evaluation!Q16</f>
        <v>9</v>
      </c>
      <c r="J11" s="20">
        <f t="shared" si="0"/>
        <v>57</v>
      </c>
    </row>
    <row r="12" spans="1:10" x14ac:dyDescent="0.2">
      <c r="A12" s="61" t="str">
        <f>'[5]RFP Submittal'!A13</f>
        <v>The Spearhead Group</v>
      </c>
      <c r="B12" s="61"/>
      <c r="C12" s="61"/>
      <c r="D12" s="61"/>
      <c r="E12" s="19">
        <f>[5]Evaluation!E17</f>
        <v>0</v>
      </c>
      <c r="F12" s="19">
        <f>[5]Evaluation!H17</f>
        <v>20.3</v>
      </c>
      <c r="G12" s="19">
        <f>[5]Evaluation!K17</f>
        <v>15</v>
      </c>
      <c r="H12" s="19">
        <f>[5]Evaluation!N17</f>
        <v>12</v>
      </c>
      <c r="I12" s="19">
        <f>[5]Evaluation!Q17</f>
        <v>0</v>
      </c>
      <c r="J12" s="20">
        <f t="shared" si="0"/>
        <v>47.3</v>
      </c>
    </row>
    <row r="13" spans="1:10" x14ac:dyDescent="0.2">
      <c r="A13" s="61" t="str">
        <f>'[5]RFP Submittal'!A14</f>
        <v>TRS Staffing Solutions</v>
      </c>
      <c r="B13" s="61"/>
      <c r="C13" s="61"/>
      <c r="D13" s="61"/>
      <c r="E13" s="19">
        <f>[5]Evaluation!E18</f>
        <v>0</v>
      </c>
      <c r="F13" s="19">
        <f>[5]Evaluation!H18</f>
        <v>21</v>
      </c>
      <c r="G13" s="19">
        <f>[5]Evaluation!K18</f>
        <v>15</v>
      </c>
      <c r="H13" s="19">
        <f>[5]Evaluation!N18</f>
        <v>16</v>
      </c>
      <c r="I13" s="19">
        <f>[5]Evaluation!Q18</f>
        <v>9</v>
      </c>
      <c r="J13" s="20">
        <f t="shared" si="0"/>
        <v>61</v>
      </c>
    </row>
    <row r="14" spans="1:10" x14ac:dyDescent="0.2">
      <c r="A14" s="61" t="str">
        <f>'[5]RFP Submittal'!A15</f>
        <v>Greenwood Asher</v>
      </c>
      <c r="B14" s="61"/>
      <c r="C14" s="61"/>
      <c r="D14" s="61"/>
      <c r="E14" s="19">
        <f>[5]Evaluation!E19</f>
        <v>0</v>
      </c>
      <c r="F14" s="19">
        <f>[5]Evaluation!H19</f>
        <v>35</v>
      </c>
      <c r="G14" s="19">
        <f>[5]Evaluation!K19</f>
        <v>20</v>
      </c>
      <c r="H14" s="19">
        <f>[5]Evaluation!N19</f>
        <v>16</v>
      </c>
      <c r="I14" s="19">
        <f>[5]Evaluation!Q19</f>
        <v>9</v>
      </c>
      <c r="J14" s="20">
        <f t="shared" si="0"/>
        <v>80</v>
      </c>
    </row>
    <row r="15" spans="1:10" x14ac:dyDescent="0.2">
      <c r="A15" s="61" t="str">
        <f>'[5]RFP Submittal'!A16</f>
        <v>Korn Ferry</v>
      </c>
      <c r="B15" s="61"/>
      <c r="C15" s="61"/>
      <c r="D15" s="61"/>
      <c r="E15" s="19">
        <f>[5]Evaluation!E20</f>
        <v>0</v>
      </c>
      <c r="F15" s="19">
        <f>[5]Evaluation!H20</f>
        <v>28</v>
      </c>
      <c r="G15" s="19">
        <f>[5]Evaluation!K20</f>
        <v>20</v>
      </c>
      <c r="H15" s="19">
        <f>[5]Evaluation!N20</f>
        <v>16</v>
      </c>
      <c r="I15" s="19">
        <f>[5]Evaluation!Q20</f>
        <v>9</v>
      </c>
      <c r="J15" s="20">
        <f>SUM(E15:I15)</f>
        <v>73</v>
      </c>
    </row>
  </sheetData>
  <mergeCells count="14">
    <mergeCell ref="A13:D13"/>
    <mergeCell ref="A14:D14"/>
    <mergeCell ref="A15:D15"/>
    <mergeCell ref="A8:D8"/>
    <mergeCell ref="A9:D9"/>
    <mergeCell ref="A10:D10"/>
    <mergeCell ref="A11:D11"/>
    <mergeCell ref="A12:D12"/>
    <mergeCell ref="A7:D7"/>
    <mergeCell ref="E1:J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I31" sqref="I31"/>
    </sheetView>
  </sheetViews>
  <sheetFormatPr defaultRowHeight="12.75" x14ac:dyDescent="0.2"/>
  <cols>
    <col min="5" max="6" width="9" bestFit="1" customWidth="1"/>
    <col min="7" max="9" width="9" customWidth="1"/>
    <col min="10" max="10" width="6.5703125" bestFit="1" customWidth="1"/>
  </cols>
  <sheetData>
    <row r="1" spans="1:10" ht="15.75" x14ac:dyDescent="0.25">
      <c r="A1" s="17" t="s">
        <v>7</v>
      </c>
      <c r="B1" s="17"/>
      <c r="C1" s="17"/>
      <c r="D1" s="17"/>
      <c r="E1" s="62" t="s">
        <v>22</v>
      </c>
      <c r="F1" s="62"/>
      <c r="G1" s="62"/>
      <c r="H1" s="62"/>
      <c r="I1" s="62"/>
      <c r="J1" s="62"/>
    </row>
    <row r="2" spans="1:10" ht="15.75" x14ac:dyDescent="0.25">
      <c r="A2" s="17"/>
      <c r="B2" s="18"/>
    </row>
    <row r="3" spans="1:10" x14ac:dyDescent="0.2">
      <c r="A3" s="64" t="s">
        <v>8</v>
      </c>
      <c r="B3" s="64"/>
      <c r="C3" s="64"/>
      <c r="D3" s="64"/>
      <c r="E3" s="22" t="s">
        <v>9</v>
      </c>
      <c r="F3" s="22" t="s">
        <v>10</v>
      </c>
      <c r="G3" s="22" t="s">
        <v>11</v>
      </c>
      <c r="H3" s="22" t="s">
        <v>12</v>
      </c>
      <c r="I3" s="22" t="s">
        <v>15</v>
      </c>
      <c r="J3" s="23" t="s">
        <v>13</v>
      </c>
    </row>
    <row r="4" spans="1:10" x14ac:dyDescent="0.2">
      <c r="A4" s="61" t="str">
        <f>'[6]RFP Submittal'!A4</f>
        <v>AGB Search</v>
      </c>
      <c r="B4" s="61"/>
      <c r="C4" s="61"/>
      <c r="D4" s="61"/>
      <c r="E4" s="19">
        <f>[6]Evaluation!E8</f>
        <v>0</v>
      </c>
      <c r="F4" s="19">
        <f>[6]Evaluation!H8</f>
        <v>7</v>
      </c>
      <c r="G4" s="19">
        <f>[6]Evaluation!K8</f>
        <v>15</v>
      </c>
      <c r="H4" s="19">
        <f>[6]Evaluation!N8</f>
        <v>8</v>
      </c>
      <c r="I4" s="19">
        <f>[6]Evaluation!Q8</f>
        <v>6</v>
      </c>
      <c r="J4" s="20">
        <f>SUM(E4:I4)</f>
        <v>36</v>
      </c>
    </row>
    <row r="5" spans="1:10" x14ac:dyDescent="0.2">
      <c r="A5" s="61" t="str">
        <f>'[6]RFP Submittal'!A5</f>
        <v>Funk &amp; Associates</v>
      </c>
      <c r="B5" s="61"/>
      <c r="C5" s="61"/>
      <c r="D5" s="61"/>
      <c r="E5" s="19">
        <f>[6]Evaluation!E9</f>
        <v>0</v>
      </c>
      <c r="F5" s="19">
        <f>[6]Evaluation!H9</f>
        <v>21</v>
      </c>
      <c r="G5" s="19">
        <f>[6]Evaluation!K9</f>
        <v>15</v>
      </c>
      <c r="H5" s="19">
        <f>[6]Evaluation!N9</f>
        <v>12</v>
      </c>
      <c r="I5" s="19">
        <f>[6]Evaluation!Q9</f>
        <v>6</v>
      </c>
      <c r="J5" s="20">
        <f t="shared" ref="J5:J15" si="0">SUM(E5:I5)</f>
        <v>54</v>
      </c>
    </row>
    <row r="6" spans="1:10" x14ac:dyDescent="0.2">
      <c r="A6" s="61" t="str">
        <f>'[6]RFP Submittal'!A6</f>
        <v>Diversified Search</v>
      </c>
      <c r="B6" s="61"/>
      <c r="C6" s="61"/>
      <c r="D6" s="61"/>
      <c r="E6" s="19">
        <f>[6]Evaluation!E10</f>
        <v>0</v>
      </c>
      <c r="F6" s="19">
        <f>[6]Evaluation!H10</f>
        <v>35</v>
      </c>
      <c r="G6" s="19">
        <f>[6]Evaluation!K10</f>
        <v>25</v>
      </c>
      <c r="H6" s="19">
        <f>[6]Evaluation!N10</f>
        <v>16</v>
      </c>
      <c r="I6" s="19">
        <f>[6]Evaluation!Q10</f>
        <v>10</v>
      </c>
      <c r="J6" s="20">
        <f t="shared" si="0"/>
        <v>86</v>
      </c>
    </row>
    <row r="7" spans="1:10" x14ac:dyDescent="0.2">
      <c r="A7" s="61" t="str">
        <f>'[6]RFP Submittal'!A7</f>
        <v>GMS Talent</v>
      </c>
      <c r="B7" s="61"/>
      <c r="C7" s="61"/>
      <c r="D7" s="61"/>
      <c r="E7" s="19">
        <f>[6]Evaluation!E11</f>
        <v>0</v>
      </c>
      <c r="F7" s="19">
        <f>[6]Evaluation!H11</f>
        <v>14</v>
      </c>
      <c r="G7" s="19">
        <f>[6]Evaluation!K11</f>
        <v>10</v>
      </c>
      <c r="H7" s="19">
        <f>[6]Evaluation!N11</f>
        <v>8</v>
      </c>
      <c r="I7" s="19">
        <f>[6]Evaluation!Q11</f>
        <v>4</v>
      </c>
      <c r="J7" s="20">
        <f t="shared" si="0"/>
        <v>36</v>
      </c>
    </row>
    <row r="8" spans="1:10" x14ac:dyDescent="0.2">
      <c r="A8" s="61" t="s">
        <v>22</v>
      </c>
      <c r="B8" s="61"/>
      <c r="C8" s="61"/>
      <c r="D8" s="61"/>
      <c r="E8" s="19">
        <f>[6]Evaluation!E13</f>
        <v>0</v>
      </c>
      <c r="F8" s="19">
        <f>[6]Evaluation!H13</f>
        <v>35</v>
      </c>
      <c r="G8" s="19">
        <f>[6]Evaluation!K13</f>
        <v>25</v>
      </c>
      <c r="H8" s="19">
        <f>[6]Evaluation!N13</f>
        <v>12</v>
      </c>
      <c r="I8" s="19">
        <f>[6]Evaluation!Q13</f>
        <v>8</v>
      </c>
      <c r="J8" s="20">
        <f t="shared" si="0"/>
        <v>80</v>
      </c>
    </row>
    <row r="9" spans="1:10" x14ac:dyDescent="0.2">
      <c r="A9" s="61" t="str">
        <f>'[6]RFP Submittal'!A10</f>
        <v>TL Jones and Associates</v>
      </c>
      <c r="B9" s="61"/>
      <c r="C9" s="61"/>
      <c r="D9" s="61"/>
      <c r="E9" s="19">
        <f>[6]Evaluation!E14</f>
        <v>0</v>
      </c>
      <c r="F9" s="19">
        <f>[6]Evaluation!H14</f>
        <v>7</v>
      </c>
      <c r="G9" s="19">
        <f>[6]Evaluation!K14</f>
        <v>15</v>
      </c>
      <c r="H9" s="19">
        <f>[6]Evaluation!N14</f>
        <v>12</v>
      </c>
      <c r="I9" s="19">
        <f>[6]Evaluation!Q14</f>
        <v>4</v>
      </c>
      <c r="J9" s="20">
        <f t="shared" si="0"/>
        <v>38</v>
      </c>
    </row>
    <row r="10" spans="1:10" x14ac:dyDescent="0.2">
      <c r="A10" s="61" t="str">
        <f>'[6]RFP Submittal'!A11</f>
        <v>Technology Recruiting Solutions</v>
      </c>
      <c r="B10" s="61"/>
      <c r="C10" s="61"/>
      <c r="D10" s="61"/>
      <c r="E10" s="19">
        <f>[6]Evaluation!E15</f>
        <v>0</v>
      </c>
      <c r="F10" s="19">
        <f>[6]Evaluation!H15</f>
        <v>7</v>
      </c>
      <c r="G10" s="19">
        <f>[6]Evaluation!K15</f>
        <v>15</v>
      </c>
      <c r="H10" s="19">
        <f>[6]Evaluation!N15</f>
        <v>4</v>
      </c>
      <c r="I10" s="19">
        <f>[6]Evaluation!Q15</f>
        <v>6</v>
      </c>
      <c r="J10" s="20">
        <f t="shared" si="0"/>
        <v>32</v>
      </c>
    </row>
    <row r="11" spans="1:10" x14ac:dyDescent="0.2">
      <c r="A11" s="61" t="str">
        <f>'[6]RFP Submittal'!A12</f>
        <v>The Registry</v>
      </c>
      <c r="B11" s="61"/>
      <c r="C11" s="61"/>
      <c r="D11" s="61"/>
      <c r="E11" s="19">
        <f>[6]Evaluation!E16</f>
        <v>0</v>
      </c>
      <c r="F11" s="19">
        <f>[6]Evaluation!H16</f>
        <v>35</v>
      </c>
      <c r="G11" s="19">
        <f>[6]Evaluation!K16</f>
        <v>20</v>
      </c>
      <c r="H11" s="19">
        <f>[6]Evaluation!N16</f>
        <v>20</v>
      </c>
      <c r="I11" s="19">
        <f>[6]Evaluation!Q16</f>
        <v>8</v>
      </c>
      <c r="J11" s="20">
        <f t="shared" si="0"/>
        <v>83</v>
      </c>
    </row>
    <row r="12" spans="1:10" x14ac:dyDescent="0.2">
      <c r="A12" s="61" t="str">
        <f>'[6]RFP Submittal'!A13</f>
        <v>The Spearhead Group</v>
      </c>
      <c r="B12" s="61"/>
      <c r="C12" s="61"/>
      <c r="D12" s="61"/>
      <c r="E12" s="19">
        <f>[6]Evaluation!E17</f>
        <v>0</v>
      </c>
      <c r="F12" s="19">
        <f>[6]Evaluation!H17</f>
        <v>21</v>
      </c>
      <c r="G12" s="19">
        <f>[6]Evaluation!K17</f>
        <v>10</v>
      </c>
      <c r="H12" s="19">
        <f>[6]Evaluation!N17</f>
        <v>12</v>
      </c>
      <c r="I12" s="19">
        <f>[6]Evaluation!Q17</f>
        <v>6</v>
      </c>
      <c r="J12" s="20">
        <f t="shared" si="0"/>
        <v>49</v>
      </c>
    </row>
    <row r="13" spans="1:10" x14ac:dyDescent="0.2">
      <c r="A13" s="61" t="str">
        <f>'[6]RFP Submittal'!A14</f>
        <v>TRS Staffing Solutions</v>
      </c>
      <c r="B13" s="61"/>
      <c r="C13" s="61"/>
      <c r="D13" s="61"/>
      <c r="E13" s="19">
        <f>[6]Evaluation!E18</f>
        <v>0</v>
      </c>
      <c r="F13" s="19">
        <f>[6]Evaluation!H18</f>
        <v>14</v>
      </c>
      <c r="G13" s="19">
        <f>[6]Evaluation!K18</f>
        <v>15</v>
      </c>
      <c r="H13" s="19">
        <f>[6]Evaluation!N18</f>
        <v>16</v>
      </c>
      <c r="I13" s="19">
        <f>[6]Evaluation!Q18</f>
        <v>8</v>
      </c>
      <c r="J13" s="20">
        <f t="shared" si="0"/>
        <v>53</v>
      </c>
    </row>
    <row r="14" spans="1:10" x14ac:dyDescent="0.2">
      <c r="A14" s="61" t="str">
        <f>'[6]RFP Submittal'!A15</f>
        <v>Greenwood Asher</v>
      </c>
      <c r="B14" s="61"/>
      <c r="C14" s="61"/>
      <c r="D14" s="61"/>
      <c r="E14" s="19">
        <f>[6]Evaluation!E19</f>
        <v>0</v>
      </c>
      <c r="F14" s="19">
        <f>[6]Evaluation!H19</f>
        <v>35</v>
      </c>
      <c r="G14" s="19">
        <f>[6]Evaluation!K19</f>
        <v>20</v>
      </c>
      <c r="H14" s="19">
        <f>[6]Evaluation!N19</f>
        <v>20</v>
      </c>
      <c r="I14" s="19">
        <f>[6]Evaluation!Q19</f>
        <v>10</v>
      </c>
      <c r="J14" s="20">
        <f t="shared" si="0"/>
        <v>85</v>
      </c>
    </row>
    <row r="15" spans="1:10" x14ac:dyDescent="0.2">
      <c r="A15" s="61" t="str">
        <f>'[6]RFP Submittal'!A16</f>
        <v>Korn Ferry</v>
      </c>
      <c r="B15" s="61"/>
      <c r="C15" s="61"/>
      <c r="D15" s="61"/>
      <c r="E15" s="19">
        <f>[6]Evaluation!E20</f>
        <v>0</v>
      </c>
      <c r="F15" s="19">
        <f>[6]Evaluation!H20</f>
        <v>28</v>
      </c>
      <c r="G15" s="19">
        <f>[6]Evaluation!K20</f>
        <v>20</v>
      </c>
      <c r="H15" s="19">
        <f>[6]Evaluation!N20</f>
        <v>16</v>
      </c>
      <c r="I15" s="19">
        <f>[6]Evaluation!Q20</f>
        <v>6</v>
      </c>
      <c r="J15" s="20">
        <f t="shared" si="0"/>
        <v>70</v>
      </c>
    </row>
  </sheetData>
  <mergeCells count="14">
    <mergeCell ref="A13:D13"/>
    <mergeCell ref="A14:D14"/>
    <mergeCell ref="A15:D15"/>
    <mergeCell ref="A8:D8"/>
    <mergeCell ref="A9:D9"/>
    <mergeCell ref="A10:D10"/>
    <mergeCell ref="A11:D11"/>
    <mergeCell ref="A12:D12"/>
    <mergeCell ref="A7:D7"/>
    <mergeCell ref="E1:J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B5" sqref="B5"/>
    </sheetView>
  </sheetViews>
  <sheetFormatPr defaultRowHeight="15" x14ac:dyDescent="0.2"/>
  <cols>
    <col min="1" max="1" width="42.5703125" style="1" customWidth="1"/>
    <col min="2" max="3" width="9.28515625" style="1" customWidth="1"/>
    <col min="4" max="4" width="7.5703125" style="16" customWidth="1"/>
    <col min="5" max="7" width="7.5703125" style="1" customWidth="1"/>
    <col min="8" max="8" width="14" style="1" customWidth="1"/>
    <col min="9" max="9" width="10.42578125" style="1" bestFit="1" customWidth="1"/>
    <col min="10" max="10" width="7.5703125" style="1" customWidth="1"/>
    <col min="11" max="11" width="10.42578125" style="1" bestFit="1" customWidth="1"/>
    <col min="12" max="13" width="14.85546875" style="1" customWidth="1"/>
    <col min="14" max="16384" width="9.140625" style="1"/>
  </cols>
  <sheetData>
    <row r="1" spans="1:11" ht="15.75" x14ac:dyDescent="0.25">
      <c r="A1" s="65" t="s">
        <v>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26.25" customHeight="1" x14ac:dyDescent="0.2">
      <c r="A2" s="66" t="s">
        <v>14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.75" thickBot="1" x14ac:dyDescent="0.25">
      <c r="H3" s="2"/>
      <c r="I3" s="2"/>
      <c r="J3" s="2"/>
      <c r="K3" s="2"/>
    </row>
    <row r="4" spans="1:11" s="7" customFormat="1" ht="124.5" customHeight="1" thickBot="1" x14ac:dyDescent="0.25">
      <c r="A4" s="3" t="s">
        <v>0</v>
      </c>
      <c r="B4" s="4" t="str">
        <f>'1'!E1</f>
        <v>Evaluator 1</v>
      </c>
      <c r="C4" s="4" t="str">
        <f>'2'!E1</f>
        <v>Evaluator 2</v>
      </c>
      <c r="D4" s="4" t="str">
        <f>'3'!E1</f>
        <v>Evaluator 3</v>
      </c>
      <c r="E4" s="4" t="str">
        <f>'4'!E1</f>
        <v>Evaluator 4</v>
      </c>
      <c r="F4" s="4" t="str">
        <f>'5'!E1</f>
        <v>Evaluator 5</v>
      </c>
      <c r="G4" s="4" t="str">
        <f>'6'!E1</f>
        <v>Evaluator 6</v>
      </c>
      <c r="H4" s="5" t="s">
        <v>3</v>
      </c>
      <c r="I4" s="6" t="s">
        <v>1</v>
      </c>
    </row>
    <row r="5" spans="1:11" ht="16.5" customHeight="1" x14ac:dyDescent="0.2">
      <c r="A5" s="8" t="str">
        <f>'2'!A4</f>
        <v>AGB Search</v>
      </c>
      <c r="B5" s="9">
        <f>SUM('1'!F4:I4)</f>
        <v>88</v>
      </c>
      <c r="C5" s="9">
        <f>'2'!J4</f>
        <v>61</v>
      </c>
      <c r="D5" s="9">
        <f>'3'!J4</f>
        <v>54.3</v>
      </c>
      <c r="E5" s="9">
        <f>'4'!J4</f>
        <v>43</v>
      </c>
      <c r="F5" s="9">
        <f>'5'!J4</f>
        <v>73</v>
      </c>
      <c r="G5" s="9">
        <f>'6'!J4</f>
        <v>36</v>
      </c>
      <c r="H5" s="9">
        <f t="shared" ref="H5:H16" si="0">AVERAGE(C5:G5)</f>
        <v>53.46</v>
      </c>
      <c r="I5" s="10">
        <f t="shared" ref="I5:I16" si="1">RANK(H5,$H$5:$H$16,0)</f>
        <v>7</v>
      </c>
    </row>
    <row r="6" spans="1:11" ht="16.5" customHeight="1" x14ac:dyDescent="0.2">
      <c r="A6" s="8" t="str">
        <f>'2'!A5</f>
        <v>Funk &amp; Associates</v>
      </c>
      <c r="B6" s="9">
        <f>SUM('1'!F5:I5)</f>
        <v>87</v>
      </c>
      <c r="C6" s="9">
        <f>'2'!J5</f>
        <v>77.5</v>
      </c>
      <c r="D6" s="9">
        <f>'3'!J5</f>
        <v>86.1</v>
      </c>
      <c r="E6" s="9">
        <f>'4'!J5</f>
        <v>54</v>
      </c>
      <c r="F6" s="9">
        <f>'5'!J5</f>
        <v>80</v>
      </c>
      <c r="G6" s="9">
        <f>'6'!J5</f>
        <v>54</v>
      </c>
      <c r="H6" s="9">
        <f t="shared" si="0"/>
        <v>70.320000000000007</v>
      </c>
      <c r="I6" s="10">
        <f t="shared" si="1"/>
        <v>5</v>
      </c>
    </row>
    <row r="7" spans="1:11" x14ac:dyDescent="0.2">
      <c r="A7" s="8" t="str">
        <f>'2'!A6</f>
        <v>Diversified Search</v>
      </c>
      <c r="B7" s="9">
        <f>SUM('1'!F6:I6)</f>
        <v>87.5</v>
      </c>
      <c r="C7" s="9">
        <f>'2'!J6</f>
        <v>70</v>
      </c>
      <c r="D7" s="9">
        <f>'3'!J6</f>
        <v>84.800000000000011</v>
      </c>
      <c r="E7" s="9">
        <f>'4'!J6</f>
        <v>85</v>
      </c>
      <c r="F7" s="9">
        <f>'5'!J6</f>
        <v>65</v>
      </c>
      <c r="G7" s="9">
        <f>'6'!J6</f>
        <v>86</v>
      </c>
      <c r="H7" s="9">
        <f t="shared" si="0"/>
        <v>78.16</v>
      </c>
      <c r="I7" s="10">
        <f t="shared" si="1"/>
        <v>3</v>
      </c>
    </row>
    <row r="8" spans="1:11" x14ac:dyDescent="0.2">
      <c r="A8" s="8" t="str">
        <f>'2'!A7</f>
        <v>GMS Talent</v>
      </c>
      <c r="B8" s="9">
        <f>SUM('1'!F7:I7)</f>
        <v>12</v>
      </c>
      <c r="C8" s="9">
        <f>'2'!J7</f>
        <v>18</v>
      </c>
      <c r="D8" s="9">
        <f>'3'!J7</f>
        <v>26</v>
      </c>
      <c r="E8" s="9">
        <f>'4'!J7</f>
        <v>41</v>
      </c>
      <c r="F8" s="9">
        <f>'5'!J7</f>
        <v>20</v>
      </c>
      <c r="G8" s="9">
        <f>'6'!J7</f>
        <v>36</v>
      </c>
      <c r="H8" s="9">
        <f t="shared" si="0"/>
        <v>28.2</v>
      </c>
      <c r="I8" s="10">
        <f t="shared" si="1"/>
        <v>12</v>
      </c>
    </row>
    <row r="9" spans="1:11" x14ac:dyDescent="0.2">
      <c r="A9" s="8" t="str">
        <f>'2'!A8</f>
        <v>Storbeck Pimentel &amp; Associates</v>
      </c>
      <c r="B9" s="9">
        <f>SUM('1'!F8:I8)</f>
        <v>89.5</v>
      </c>
      <c r="C9" s="9">
        <f>'2'!J8</f>
        <v>77.5</v>
      </c>
      <c r="D9" s="9">
        <f>'3'!J8</f>
        <v>88.6</v>
      </c>
      <c r="E9" s="9">
        <f>'4'!J8</f>
        <v>73</v>
      </c>
      <c r="F9" s="9">
        <f>'5'!J8</f>
        <v>73</v>
      </c>
      <c r="G9" s="9">
        <f>'6'!J8</f>
        <v>80</v>
      </c>
      <c r="H9" s="9">
        <f t="shared" si="0"/>
        <v>78.42</v>
      </c>
      <c r="I9" s="10">
        <f t="shared" si="1"/>
        <v>2</v>
      </c>
    </row>
    <row r="10" spans="1:11" x14ac:dyDescent="0.2">
      <c r="A10" s="8" t="str">
        <f>'2'!A9</f>
        <v>TL Jones and Associates</v>
      </c>
      <c r="B10" s="9">
        <f>SUM('1'!F9:I9)</f>
        <v>13.6</v>
      </c>
      <c r="C10" s="9">
        <f>'2'!J9</f>
        <v>48</v>
      </c>
      <c r="D10" s="9">
        <f>'3'!J9</f>
        <v>38.799999999999997</v>
      </c>
      <c r="E10" s="9">
        <f>'4'!J9</f>
        <v>45</v>
      </c>
      <c r="F10" s="9">
        <f>'5'!J9</f>
        <v>18</v>
      </c>
      <c r="G10" s="9">
        <f>'6'!J9</f>
        <v>38</v>
      </c>
      <c r="H10" s="9">
        <f t="shared" si="0"/>
        <v>37.56</v>
      </c>
      <c r="I10" s="10">
        <f t="shared" si="1"/>
        <v>11</v>
      </c>
    </row>
    <row r="11" spans="1:11" x14ac:dyDescent="0.2">
      <c r="A11" s="8" t="str">
        <f>'2'!A10</f>
        <v>Technology Recruiting Solutions</v>
      </c>
      <c r="B11" s="9">
        <f>SUM('1'!F10:I10)</f>
        <v>26.4</v>
      </c>
      <c r="C11" s="9">
        <f>'2'!J10</f>
        <v>36</v>
      </c>
      <c r="D11" s="9">
        <f>'3'!J10</f>
        <v>34.4</v>
      </c>
      <c r="E11" s="9">
        <f>'4'!J10</f>
        <v>36</v>
      </c>
      <c r="F11" s="9">
        <f>'5'!J10</f>
        <v>53.3</v>
      </c>
      <c r="G11" s="9">
        <f>'6'!J10</f>
        <v>32</v>
      </c>
      <c r="H11" s="9">
        <f t="shared" si="0"/>
        <v>38.339999999999996</v>
      </c>
      <c r="I11" s="10">
        <f t="shared" si="1"/>
        <v>10</v>
      </c>
    </row>
    <row r="12" spans="1:11" x14ac:dyDescent="0.2">
      <c r="A12" s="8" t="str">
        <f>'2'!A11</f>
        <v>The Registry</v>
      </c>
      <c r="B12" s="9">
        <f>SUM('1'!F11:I11)</f>
        <v>89.5</v>
      </c>
      <c r="C12" s="9">
        <f>'2'!J11</f>
        <v>64</v>
      </c>
      <c r="D12" s="9">
        <f>'3'!J11</f>
        <v>41.4</v>
      </c>
      <c r="E12" s="9">
        <f>'4'!J11</f>
        <v>83</v>
      </c>
      <c r="F12" s="9">
        <f>'5'!J11</f>
        <v>57</v>
      </c>
      <c r="G12" s="9">
        <f>'6'!J11</f>
        <v>83</v>
      </c>
      <c r="H12" s="9">
        <f t="shared" si="0"/>
        <v>65.679999999999993</v>
      </c>
      <c r="I12" s="10">
        <f t="shared" si="1"/>
        <v>6</v>
      </c>
    </row>
    <row r="13" spans="1:11" x14ac:dyDescent="0.2">
      <c r="A13" s="8" t="str">
        <f>'2'!A12</f>
        <v>The Spearhead Group</v>
      </c>
      <c r="B13" s="9">
        <f>SUM('1'!F12:I12)</f>
        <v>45.8</v>
      </c>
      <c r="C13" s="9">
        <f>'2'!J12</f>
        <v>41</v>
      </c>
      <c r="D13" s="9">
        <f>'3'!J12</f>
        <v>46.1</v>
      </c>
      <c r="E13" s="9">
        <f>'4'!J12</f>
        <v>54</v>
      </c>
      <c r="F13" s="9">
        <f>'5'!J12</f>
        <v>47.3</v>
      </c>
      <c r="G13" s="9">
        <f>'6'!J12</f>
        <v>49</v>
      </c>
      <c r="H13" s="9">
        <f t="shared" si="0"/>
        <v>47.48</v>
      </c>
      <c r="I13" s="10">
        <f t="shared" si="1"/>
        <v>9</v>
      </c>
    </row>
    <row r="14" spans="1:11" x14ac:dyDescent="0.2">
      <c r="A14" s="8" t="str">
        <f>'2'!A13</f>
        <v>TRS Staffing Solutions</v>
      </c>
      <c r="B14" s="9">
        <f>SUM('1'!F13:I13)</f>
        <v>37.799999999999997</v>
      </c>
      <c r="C14" s="9">
        <f>'2'!J13</f>
        <v>41</v>
      </c>
      <c r="D14" s="9">
        <f>'3'!J13</f>
        <v>39.1</v>
      </c>
      <c r="E14" s="9">
        <f>'4'!J13</f>
        <v>47</v>
      </c>
      <c r="F14" s="9">
        <f>'5'!J13</f>
        <v>61</v>
      </c>
      <c r="G14" s="9">
        <f>'6'!J13</f>
        <v>53</v>
      </c>
      <c r="H14" s="9">
        <f t="shared" si="0"/>
        <v>48.22</v>
      </c>
      <c r="I14" s="10">
        <f t="shared" si="1"/>
        <v>8</v>
      </c>
    </row>
    <row r="15" spans="1:11" x14ac:dyDescent="0.2">
      <c r="A15" s="8" t="str">
        <f>'2'!A14</f>
        <v>Greenwood Asher</v>
      </c>
      <c r="B15" s="9">
        <f>SUM('1'!F14:I14)</f>
        <v>87.5</v>
      </c>
      <c r="C15" s="9">
        <f>'2'!J14</f>
        <v>77.5</v>
      </c>
      <c r="D15" s="9">
        <f>'3'!J14</f>
        <v>85.6</v>
      </c>
      <c r="E15" s="9">
        <f>'4'!J14</f>
        <v>83</v>
      </c>
      <c r="F15" s="9">
        <f>'5'!J14</f>
        <v>80</v>
      </c>
      <c r="G15" s="9">
        <f>'6'!J14</f>
        <v>85</v>
      </c>
      <c r="H15" s="9">
        <f t="shared" si="0"/>
        <v>82.22</v>
      </c>
      <c r="I15" s="10">
        <f t="shared" si="1"/>
        <v>1</v>
      </c>
    </row>
    <row r="16" spans="1:11" x14ac:dyDescent="0.2">
      <c r="A16" s="8" t="str">
        <f>'2'!A15</f>
        <v>Korn Ferry</v>
      </c>
      <c r="B16" s="9">
        <f>SUM('1'!F15:I15)</f>
        <v>80.5</v>
      </c>
      <c r="C16" s="9">
        <f>'2'!J15</f>
        <v>63</v>
      </c>
      <c r="D16" s="9">
        <f>'3'!J15</f>
        <v>73.400000000000006</v>
      </c>
      <c r="E16" s="9">
        <f>'4'!J15</f>
        <v>81</v>
      </c>
      <c r="F16" s="9">
        <f>'5'!J15</f>
        <v>73</v>
      </c>
      <c r="G16" s="9">
        <f>'6'!J15</f>
        <v>70</v>
      </c>
      <c r="H16" s="9">
        <f t="shared" si="0"/>
        <v>72.08</v>
      </c>
      <c r="I16" s="10">
        <f t="shared" si="1"/>
        <v>4</v>
      </c>
    </row>
  </sheetData>
  <mergeCells count="2">
    <mergeCell ref="A1:K1"/>
    <mergeCell ref="A2:K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K16" sqref="K16"/>
    </sheetView>
  </sheetViews>
  <sheetFormatPr defaultRowHeight="15" x14ac:dyDescent="0.2"/>
  <cols>
    <col min="1" max="1" width="42.5703125" style="1" customWidth="1"/>
    <col min="2" max="2" width="19.42578125" style="1" customWidth="1"/>
    <col min="3" max="3" width="14" style="1" customWidth="1"/>
    <col min="4" max="4" width="10.42578125" style="1" bestFit="1" customWidth="1"/>
    <col min="5" max="5" width="7.5703125" style="1" customWidth="1"/>
    <col min="6" max="6" width="10.42578125" style="1" bestFit="1" customWidth="1"/>
    <col min="7" max="8" width="14.85546875" style="1" customWidth="1"/>
    <col min="9" max="16384" width="9.140625" style="1"/>
  </cols>
  <sheetData>
    <row r="1" spans="1:6" ht="15.75" x14ac:dyDescent="0.25">
      <c r="A1" s="65" t="s">
        <v>2</v>
      </c>
      <c r="B1" s="65"/>
      <c r="C1" s="65"/>
      <c r="D1" s="65"/>
      <c r="E1" s="65"/>
      <c r="F1" s="65"/>
    </row>
    <row r="2" spans="1:6" ht="26.25" customHeight="1" x14ac:dyDescent="0.2">
      <c r="A2" s="66" t="s">
        <v>14</v>
      </c>
      <c r="B2" s="66"/>
      <c r="C2" s="66"/>
      <c r="D2" s="66"/>
      <c r="E2" s="66"/>
      <c r="F2" s="66"/>
    </row>
    <row r="3" spans="1:6" ht="15.75" thickBot="1" x14ac:dyDescent="0.25">
      <c r="C3" s="2"/>
      <c r="D3" s="2"/>
      <c r="E3" s="2"/>
      <c r="F3" s="2"/>
    </row>
    <row r="4" spans="1:6" s="7" customFormat="1" ht="124.5" customHeight="1" thickBot="1" x14ac:dyDescent="0.25">
      <c r="A4" s="3" t="s">
        <v>0</v>
      </c>
      <c r="B4" s="4" t="str">
        <f>'1'!E1</f>
        <v>Evaluator 1</v>
      </c>
      <c r="C4" s="5" t="s">
        <v>4</v>
      </c>
      <c r="D4" s="6" t="s">
        <v>1</v>
      </c>
    </row>
    <row r="5" spans="1:6" x14ac:dyDescent="0.2">
      <c r="A5" s="8" t="str">
        <f>Technical!A5</f>
        <v>AGB Search</v>
      </c>
      <c r="B5" s="9">
        <f>'1'!E4</f>
        <v>9</v>
      </c>
      <c r="C5" s="9">
        <f>AVERAGE(B5:B5)</f>
        <v>9</v>
      </c>
      <c r="D5" s="10">
        <f t="shared" ref="D5:D16" si="0">RANK(C5,$C$5:$C$16,0)</f>
        <v>4</v>
      </c>
    </row>
    <row r="6" spans="1:6" x14ac:dyDescent="0.2">
      <c r="A6" s="8" t="str">
        <f>Technical!A6</f>
        <v>Funk &amp; Associates</v>
      </c>
      <c r="B6" s="9">
        <f>'1'!E5</f>
        <v>8.8000000000000007</v>
      </c>
      <c r="C6" s="9">
        <f t="shared" ref="C6:C16" si="1">AVERAGE(B6:B6)</f>
        <v>8.8000000000000007</v>
      </c>
      <c r="D6" s="10">
        <f t="shared" si="0"/>
        <v>7</v>
      </c>
    </row>
    <row r="7" spans="1:6" x14ac:dyDescent="0.2">
      <c r="A7" s="8" t="str">
        <f>Technical!A7</f>
        <v>Diversified Search</v>
      </c>
      <c r="B7" s="9">
        <f>'1'!E6</f>
        <v>10</v>
      </c>
      <c r="C7" s="9">
        <f t="shared" si="1"/>
        <v>10</v>
      </c>
      <c r="D7" s="10">
        <f t="shared" si="0"/>
        <v>1</v>
      </c>
    </row>
    <row r="8" spans="1:6" x14ac:dyDescent="0.2">
      <c r="A8" s="8" t="str">
        <f>Technical!A8</f>
        <v>GMS Talent</v>
      </c>
      <c r="B8" s="9">
        <f>'1'!E7</f>
        <v>10</v>
      </c>
      <c r="C8" s="9">
        <f t="shared" si="1"/>
        <v>10</v>
      </c>
      <c r="D8" s="10">
        <f t="shared" si="0"/>
        <v>1</v>
      </c>
    </row>
    <row r="9" spans="1:6" x14ac:dyDescent="0.2">
      <c r="A9" s="8" t="str">
        <f>Technical!A9</f>
        <v>Storbeck Pimentel &amp; Associates</v>
      </c>
      <c r="B9" s="9">
        <f>'1'!E8</f>
        <v>8.8000000000000007</v>
      </c>
      <c r="C9" s="9">
        <f t="shared" si="1"/>
        <v>8.8000000000000007</v>
      </c>
      <c r="D9" s="10">
        <f t="shared" si="0"/>
        <v>7</v>
      </c>
    </row>
    <row r="10" spans="1:6" x14ac:dyDescent="0.2">
      <c r="A10" s="8" t="str">
        <f>Technical!A10</f>
        <v>TL Jones and Associates</v>
      </c>
      <c r="B10" s="9">
        <f>'1'!E9</f>
        <v>8.8000000000000007</v>
      </c>
      <c r="C10" s="9">
        <f t="shared" si="1"/>
        <v>8.8000000000000007</v>
      </c>
      <c r="D10" s="10">
        <f t="shared" si="0"/>
        <v>7</v>
      </c>
    </row>
    <row r="11" spans="1:6" x14ac:dyDescent="0.2">
      <c r="A11" s="8" t="str">
        <f>Technical!A11</f>
        <v>Technology Recruiting Solutions</v>
      </c>
      <c r="B11" s="9">
        <f>'1'!E10</f>
        <v>9</v>
      </c>
      <c r="C11" s="9">
        <f t="shared" si="1"/>
        <v>9</v>
      </c>
      <c r="D11" s="10">
        <f t="shared" si="0"/>
        <v>4</v>
      </c>
    </row>
    <row r="12" spans="1:6" x14ac:dyDescent="0.2">
      <c r="A12" s="8" t="str">
        <f>Technical!A12</f>
        <v>The Registry</v>
      </c>
      <c r="B12" s="9">
        <f>'1'!E11</f>
        <v>8.8000000000000007</v>
      </c>
      <c r="C12" s="9">
        <f t="shared" si="1"/>
        <v>8.8000000000000007</v>
      </c>
      <c r="D12" s="10">
        <f t="shared" si="0"/>
        <v>7</v>
      </c>
    </row>
    <row r="13" spans="1:6" x14ac:dyDescent="0.2">
      <c r="A13" s="8" t="str">
        <f>Technical!A13</f>
        <v>The Spearhead Group</v>
      </c>
      <c r="B13" s="9">
        <f>'1'!E12</f>
        <v>10</v>
      </c>
      <c r="C13" s="9">
        <f t="shared" si="1"/>
        <v>10</v>
      </c>
      <c r="D13" s="10">
        <f t="shared" si="0"/>
        <v>1</v>
      </c>
    </row>
    <row r="14" spans="1:6" x14ac:dyDescent="0.2">
      <c r="A14" s="8" t="str">
        <f>Technical!A14</f>
        <v>TRS Staffing Solutions</v>
      </c>
      <c r="B14" s="9">
        <f>'1'!E13</f>
        <v>9</v>
      </c>
      <c r="C14" s="9">
        <f t="shared" si="1"/>
        <v>9</v>
      </c>
      <c r="D14" s="10">
        <f t="shared" si="0"/>
        <v>4</v>
      </c>
    </row>
    <row r="15" spans="1:6" x14ac:dyDescent="0.2">
      <c r="A15" s="8" t="str">
        <f>Technical!A15</f>
        <v>Greenwood Asher</v>
      </c>
      <c r="B15" s="9">
        <f>'1'!E14</f>
        <v>8.8000000000000007</v>
      </c>
      <c r="C15" s="9">
        <f t="shared" si="1"/>
        <v>8.8000000000000007</v>
      </c>
      <c r="D15" s="10">
        <f t="shared" si="0"/>
        <v>7</v>
      </c>
    </row>
    <row r="16" spans="1:6" x14ac:dyDescent="0.2">
      <c r="A16" s="8" t="str">
        <f>Technical!A16</f>
        <v>Korn Ferry</v>
      </c>
      <c r="B16" s="9">
        <f>'1'!E15</f>
        <v>8.8000000000000007</v>
      </c>
      <c r="C16" s="9">
        <f t="shared" si="1"/>
        <v>8.8000000000000007</v>
      </c>
      <c r="D16" s="10">
        <f t="shared" si="0"/>
        <v>7</v>
      </c>
    </row>
  </sheetData>
  <mergeCells count="2">
    <mergeCell ref="A1:F1"/>
    <mergeCell ref="A2:F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27"/>
  <sheetViews>
    <sheetView tabSelected="1" topLeftCell="A13" workbookViewId="0">
      <selection activeCell="M22" sqref="M22"/>
    </sheetView>
  </sheetViews>
  <sheetFormatPr defaultRowHeight="15" x14ac:dyDescent="0.2"/>
  <cols>
    <col min="1" max="1" width="42.5703125" style="1" customWidth="1"/>
    <col min="2" max="3" width="9.28515625" style="1" customWidth="1"/>
    <col min="4" max="7" width="7.5703125" style="1" customWidth="1"/>
    <col min="8" max="10" width="14" style="1" customWidth="1"/>
    <col min="11" max="11" width="10.42578125" style="1" bestFit="1" customWidth="1"/>
    <col min="12" max="12" width="7.5703125" style="1" customWidth="1"/>
    <col min="13" max="13" width="10.42578125" style="1" bestFit="1" customWidth="1"/>
    <col min="14" max="15" width="14.85546875" style="1" customWidth="1"/>
    <col min="16" max="16384" width="9.140625" style="1"/>
  </cols>
  <sheetData>
    <row r="1" spans="1:13" ht="15.75" x14ac:dyDescent="0.25">
      <c r="A1" s="65" t="s">
        <v>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26.25" customHeight="1" x14ac:dyDescent="0.2">
      <c r="A2" s="66" t="s">
        <v>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5.75" thickBot="1" x14ac:dyDescent="0.25">
      <c r="H3" s="2"/>
      <c r="I3" s="2"/>
      <c r="J3" s="2"/>
      <c r="K3" s="2"/>
      <c r="L3" s="2"/>
      <c r="M3" s="2"/>
    </row>
    <row r="4" spans="1:13" s="7" customFormat="1" ht="124.5" customHeight="1" thickBot="1" x14ac:dyDescent="0.25">
      <c r="A4" s="3" t="s">
        <v>0</v>
      </c>
      <c r="B4" s="26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3" t="s">
        <v>5</v>
      </c>
      <c r="I4" s="14" t="s">
        <v>4</v>
      </c>
      <c r="J4" s="15" t="s">
        <v>6</v>
      </c>
      <c r="K4" s="12" t="s">
        <v>1</v>
      </c>
    </row>
    <row r="5" spans="1:13" ht="16.5" customHeight="1" x14ac:dyDescent="0.2">
      <c r="A5" s="8" t="str">
        <f>'Non-Technical'!A5</f>
        <v>AGB Search</v>
      </c>
      <c r="B5" s="9">
        <f>Technical!B5</f>
        <v>88</v>
      </c>
      <c r="C5" s="9">
        <f>Technical!C5</f>
        <v>61</v>
      </c>
      <c r="D5" s="9">
        <f>Technical!D5</f>
        <v>54.3</v>
      </c>
      <c r="E5" s="9">
        <f>Technical!E5</f>
        <v>43</v>
      </c>
      <c r="F5" s="9">
        <f>Technical!F5</f>
        <v>73</v>
      </c>
      <c r="G5" s="9">
        <f>Technical!G5</f>
        <v>36</v>
      </c>
      <c r="H5" s="9">
        <f>AVERAGE(B5:G5)</f>
        <v>59.216666666666669</v>
      </c>
      <c r="I5" s="11">
        <f>'Non-Technical'!C5</f>
        <v>9</v>
      </c>
      <c r="J5" s="11">
        <f>H5+I5</f>
        <v>68.216666666666669</v>
      </c>
      <c r="K5" s="10">
        <f t="shared" ref="K5:K16" si="0">RANK(J5,$J$5:$J$16,0)</f>
        <v>7</v>
      </c>
    </row>
    <row r="6" spans="1:13" ht="16.5" customHeight="1" x14ac:dyDescent="0.2">
      <c r="A6" s="8" t="str">
        <f>'Non-Technical'!A6</f>
        <v>Funk &amp; Associates</v>
      </c>
      <c r="B6" s="9">
        <f>Technical!B6</f>
        <v>87</v>
      </c>
      <c r="C6" s="9">
        <f>Technical!C6</f>
        <v>77.5</v>
      </c>
      <c r="D6" s="9">
        <f>Technical!D6</f>
        <v>86.1</v>
      </c>
      <c r="E6" s="9">
        <f>Technical!E6</f>
        <v>54</v>
      </c>
      <c r="F6" s="9">
        <f>Technical!F6</f>
        <v>80</v>
      </c>
      <c r="G6" s="9">
        <f>Technical!G6</f>
        <v>54</v>
      </c>
      <c r="H6" s="9">
        <f t="shared" ref="H6:H16" si="1">AVERAGE(B6:G6)</f>
        <v>73.100000000000009</v>
      </c>
      <c r="I6" s="11">
        <f>'Non-Technical'!C6</f>
        <v>8.8000000000000007</v>
      </c>
      <c r="J6" s="11">
        <f t="shared" ref="J6:J7" si="2">H6+I6</f>
        <v>81.900000000000006</v>
      </c>
      <c r="K6" s="10">
        <f t="shared" si="0"/>
        <v>5</v>
      </c>
    </row>
    <row r="7" spans="1:13" x14ac:dyDescent="0.2">
      <c r="A7" s="8" t="str">
        <f>'Non-Technical'!A7</f>
        <v>Diversified Search</v>
      </c>
      <c r="B7" s="9">
        <f>Technical!B7</f>
        <v>87.5</v>
      </c>
      <c r="C7" s="9">
        <f>Technical!C7</f>
        <v>70</v>
      </c>
      <c r="D7" s="9">
        <f>Technical!D7</f>
        <v>84.800000000000011</v>
      </c>
      <c r="E7" s="9">
        <f>Technical!E7</f>
        <v>85</v>
      </c>
      <c r="F7" s="9">
        <f>Technical!F7</f>
        <v>65</v>
      </c>
      <c r="G7" s="9">
        <f>Technical!G7</f>
        <v>86</v>
      </c>
      <c r="H7" s="9">
        <f t="shared" si="1"/>
        <v>79.716666666666669</v>
      </c>
      <c r="I7" s="11">
        <f>'Non-Technical'!C7</f>
        <v>10</v>
      </c>
      <c r="J7" s="11">
        <f t="shared" si="2"/>
        <v>89.716666666666669</v>
      </c>
      <c r="K7" s="10">
        <f t="shared" si="0"/>
        <v>2</v>
      </c>
    </row>
    <row r="8" spans="1:13" x14ac:dyDescent="0.2">
      <c r="A8" s="8" t="str">
        <f>'Non-Technical'!A8</f>
        <v>GMS Talent</v>
      </c>
      <c r="B8" s="9">
        <f>Technical!B8</f>
        <v>12</v>
      </c>
      <c r="C8" s="9">
        <f>Technical!C8</f>
        <v>18</v>
      </c>
      <c r="D8" s="9">
        <f>Technical!D8</f>
        <v>26</v>
      </c>
      <c r="E8" s="9">
        <f>Technical!E8</f>
        <v>41</v>
      </c>
      <c r="F8" s="9">
        <f>Technical!F8</f>
        <v>20</v>
      </c>
      <c r="G8" s="9">
        <f>Technical!G8</f>
        <v>36</v>
      </c>
      <c r="H8" s="9">
        <f t="shared" si="1"/>
        <v>25.5</v>
      </c>
      <c r="I8" s="11">
        <f>'Non-Technical'!C8</f>
        <v>10</v>
      </c>
      <c r="J8" s="11">
        <f t="shared" ref="J8:J16" si="3">H8+I8</f>
        <v>35.5</v>
      </c>
      <c r="K8" s="10">
        <f t="shared" si="0"/>
        <v>12</v>
      </c>
    </row>
    <row r="9" spans="1:13" x14ac:dyDescent="0.2">
      <c r="A9" s="8" t="str">
        <f>'Non-Technical'!A9</f>
        <v>Storbeck Pimentel &amp; Associates</v>
      </c>
      <c r="B9" s="9">
        <f>Technical!B9</f>
        <v>89.5</v>
      </c>
      <c r="C9" s="9">
        <f>Technical!C9</f>
        <v>77.5</v>
      </c>
      <c r="D9" s="9">
        <f>Technical!D9</f>
        <v>88.6</v>
      </c>
      <c r="E9" s="9">
        <f>Technical!E9</f>
        <v>73</v>
      </c>
      <c r="F9" s="9">
        <f>Technical!F9</f>
        <v>73</v>
      </c>
      <c r="G9" s="9">
        <f>Technical!G9</f>
        <v>80</v>
      </c>
      <c r="H9" s="9">
        <f t="shared" si="1"/>
        <v>80.266666666666666</v>
      </c>
      <c r="I9" s="11">
        <f>'Non-Technical'!C9</f>
        <v>8.8000000000000007</v>
      </c>
      <c r="J9" s="11">
        <f t="shared" si="3"/>
        <v>89.066666666666663</v>
      </c>
      <c r="K9" s="10">
        <f t="shared" si="0"/>
        <v>3</v>
      </c>
    </row>
    <row r="10" spans="1:13" x14ac:dyDescent="0.2">
      <c r="A10" s="8" t="str">
        <f>'Non-Technical'!A10</f>
        <v>TL Jones and Associates</v>
      </c>
      <c r="B10" s="9">
        <f>Technical!B10</f>
        <v>13.6</v>
      </c>
      <c r="C10" s="9">
        <f>Technical!C10</f>
        <v>48</v>
      </c>
      <c r="D10" s="9">
        <f>Technical!D10</f>
        <v>38.799999999999997</v>
      </c>
      <c r="E10" s="9">
        <f>Technical!E10</f>
        <v>45</v>
      </c>
      <c r="F10" s="9">
        <f>Technical!F10</f>
        <v>18</v>
      </c>
      <c r="G10" s="9">
        <f>Technical!G10</f>
        <v>38</v>
      </c>
      <c r="H10" s="9">
        <f t="shared" si="1"/>
        <v>33.56666666666667</v>
      </c>
      <c r="I10" s="11">
        <f>'Non-Technical'!C10</f>
        <v>8.8000000000000007</v>
      </c>
      <c r="J10" s="11">
        <f t="shared" si="3"/>
        <v>42.366666666666674</v>
      </c>
      <c r="K10" s="10">
        <f t="shared" si="0"/>
        <v>11</v>
      </c>
    </row>
    <row r="11" spans="1:13" x14ac:dyDescent="0.2">
      <c r="A11" s="8" t="str">
        <f>'Non-Technical'!A11</f>
        <v>Technology Recruiting Solutions</v>
      </c>
      <c r="B11" s="9">
        <f>Technical!B11</f>
        <v>26.4</v>
      </c>
      <c r="C11" s="9">
        <f>Technical!C11</f>
        <v>36</v>
      </c>
      <c r="D11" s="9">
        <f>Technical!D11</f>
        <v>34.4</v>
      </c>
      <c r="E11" s="9">
        <f>Technical!E11</f>
        <v>36</v>
      </c>
      <c r="F11" s="9">
        <f>Technical!F11</f>
        <v>53.3</v>
      </c>
      <c r="G11" s="9">
        <f>Technical!G11</f>
        <v>32</v>
      </c>
      <c r="H11" s="9">
        <f t="shared" si="1"/>
        <v>36.35</v>
      </c>
      <c r="I11" s="11">
        <f>'Non-Technical'!C11</f>
        <v>9</v>
      </c>
      <c r="J11" s="11">
        <f t="shared" si="3"/>
        <v>45.35</v>
      </c>
      <c r="K11" s="10">
        <f t="shared" si="0"/>
        <v>10</v>
      </c>
    </row>
    <row r="12" spans="1:13" x14ac:dyDescent="0.2">
      <c r="A12" s="8" t="str">
        <f>'Non-Technical'!A12</f>
        <v>The Registry</v>
      </c>
      <c r="B12" s="9">
        <f>Technical!B12</f>
        <v>89.5</v>
      </c>
      <c r="C12" s="9">
        <f>Technical!C12</f>
        <v>64</v>
      </c>
      <c r="D12" s="9">
        <f>Technical!D12</f>
        <v>41.4</v>
      </c>
      <c r="E12" s="9">
        <f>Technical!E12</f>
        <v>83</v>
      </c>
      <c r="F12" s="9">
        <f>Technical!F12</f>
        <v>57</v>
      </c>
      <c r="G12" s="9">
        <f>Technical!G12</f>
        <v>83</v>
      </c>
      <c r="H12" s="9">
        <f t="shared" si="1"/>
        <v>69.649999999999991</v>
      </c>
      <c r="I12" s="11">
        <f>'Non-Technical'!C12</f>
        <v>8.8000000000000007</v>
      </c>
      <c r="J12" s="11">
        <f t="shared" si="3"/>
        <v>78.449999999999989</v>
      </c>
      <c r="K12" s="10">
        <f t="shared" si="0"/>
        <v>6</v>
      </c>
    </row>
    <row r="13" spans="1:13" x14ac:dyDescent="0.2">
      <c r="A13" s="8" t="str">
        <f>'Non-Technical'!A13</f>
        <v>The Spearhead Group</v>
      </c>
      <c r="B13" s="9">
        <f>Technical!B13</f>
        <v>45.8</v>
      </c>
      <c r="C13" s="9">
        <f>Technical!C13</f>
        <v>41</v>
      </c>
      <c r="D13" s="9">
        <f>Technical!D13</f>
        <v>46.1</v>
      </c>
      <c r="E13" s="9">
        <f>Technical!E13</f>
        <v>54</v>
      </c>
      <c r="F13" s="9">
        <f>Technical!F13</f>
        <v>47.3</v>
      </c>
      <c r="G13" s="9">
        <f>Technical!G13</f>
        <v>49</v>
      </c>
      <c r="H13" s="9">
        <f t="shared" si="1"/>
        <v>47.199999999999996</v>
      </c>
      <c r="I13" s="11">
        <f>'Non-Technical'!C13</f>
        <v>10</v>
      </c>
      <c r="J13" s="11">
        <f t="shared" si="3"/>
        <v>57.199999999999996</v>
      </c>
      <c r="K13" s="10">
        <f t="shared" si="0"/>
        <v>8</v>
      </c>
    </row>
    <row r="14" spans="1:13" x14ac:dyDescent="0.2">
      <c r="A14" s="8" t="str">
        <f>'Non-Technical'!A14</f>
        <v>TRS Staffing Solutions</v>
      </c>
      <c r="B14" s="9">
        <f>Technical!B14</f>
        <v>37.799999999999997</v>
      </c>
      <c r="C14" s="9">
        <f>Technical!C14</f>
        <v>41</v>
      </c>
      <c r="D14" s="9">
        <f>Technical!D14</f>
        <v>39.1</v>
      </c>
      <c r="E14" s="9">
        <f>Technical!E14</f>
        <v>47</v>
      </c>
      <c r="F14" s="9">
        <f>Technical!F14</f>
        <v>61</v>
      </c>
      <c r="G14" s="9">
        <f>Technical!G14</f>
        <v>53</v>
      </c>
      <c r="H14" s="9">
        <f t="shared" si="1"/>
        <v>46.483333333333327</v>
      </c>
      <c r="I14" s="11">
        <f>'Non-Technical'!C14</f>
        <v>9</v>
      </c>
      <c r="J14" s="11">
        <f t="shared" si="3"/>
        <v>55.483333333333327</v>
      </c>
      <c r="K14" s="10">
        <f t="shared" si="0"/>
        <v>9</v>
      </c>
    </row>
    <row r="15" spans="1:13" x14ac:dyDescent="0.2">
      <c r="A15" s="8" t="str">
        <f>'Non-Technical'!A15</f>
        <v>Greenwood Asher</v>
      </c>
      <c r="B15" s="9">
        <f>Technical!B15</f>
        <v>87.5</v>
      </c>
      <c r="C15" s="9">
        <f>Technical!C15</f>
        <v>77.5</v>
      </c>
      <c r="D15" s="9">
        <f>Technical!D15</f>
        <v>85.6</v>
      </c>
      <c r="E15" s="9">
        <f>Technical!E15</f>
        <v>83</v>
      </c>
      <c r="F15" s="9">
        <f>Technical!F15</f>
        <v>80</v>
      </c>
      <c r="G15" s="9">
        <f>Technical!G15</f>
        <v>85</v>
      </c>
      <c r="H15" s="9">
        <f t="shared" si="1"/>
        <v>83.100000000000009</v>
      </c>
      <c r="I15" s="11">
        <f>'Non-Technical'!C15</f>
        <v>8.8000000000000007</v>
      </c>
      <c r="J15" s="11">
        <f t="shared" si="3"/>
        <v>91.9</v>
      </c>
      <c r="K15" s="10">
        <f t="shared" si="0"/>
        <v>1</v>
      </c>
    </row>
    <row r="16" spans="1:13" x14ac:dyDescent="0.2">
      <c r="A16" s="8" t="str">
        <f>'Non-Technical'!A16</f>
        <v>Korn Ferry</v>
      </c>
      <c r="B16" s="9">
        <f>Technical!B16</f>
        <v>80.5</v>
      </c>
      <c r="C16" s="9">
        <f>Technical!C16</f>
        <v>63</v>
      </c>
      <c r="D16" s="9">
        <f>Technical!D16</f>
        <v>73.400000000000006</v>
      </c>
      <c r="E16" s="9">
        <f>Technical!E16</f>
        <v>81</v>
      </c>
      <c r="F16" s="9">
        <f>Technical!F16</f>
        <v>73</v>
      </c>
      <c r="G16" s="9">
        <f>Technical!G16</f>
        <v>70</v>
      </c>
      <c r="H16" s="9">
        <f t="shared" si="1"/>
        <v>73.483333333333334</v>
      </c>
      <c r="I16" s="11">
        <f>'Non-Technical'!C16</f>
        <v>8.8000000000000007</v>
      </c>
      <c r="J16" s="11">
        <f t="shared" si="3"/>
        <v>82.283333333333331</v>
      </c>
      <c r="K16" s="10">
        <f t="shared" si="0"/>
        <v>4</v>
      </c>
    </row>
    <row r="19" spans="1:8" ht="15.75" x14ac:dyDescent="0.25">
      <c r="A19" s="21" t="s">
        <v>23</v>
      </c>
      <c r="H19" s="27" t="s">
        <v>16</v>
      </c>
    </row>
    <row r="21" spans="1:8" x14ac:dyDescent="0.2">
      <c r="A21" s="21" t="s">
        <v>24</v>
      </c>
      <c r="G21" s="1">
        <v>1</v>
      </c>
      <c r="H21" s="1" t="str">
        <f>A15</f>
        <v>Greenwood Asher</v>
      </c>
    </row>
    <row r="22" spans="1:8" x14ac:dyDescent="0.2">
      <c r="G22" s="1">
        <v>2</v>
      </c>
      <c r="H22" s="1" t="str">
        <f>A7</f>
        <v>Diversified Search</v>
      </c>
    </row>
    <row r="23" spans="1:8" x14ac:dyDescent="0.2">
      <c r="G23" s="1">
        <v>3</v>
      </c>
      <c r="H23" s="1" t="str">
        <f>A9</f>
        <v>Storbeck Pimentel &amp; Associates</v>
      </c>
    </row>
    <row r="24" spans="1:8" x14ac:dyDescent="0.2">
      <c r="G24" s="1">
        <v>4</v>
      </c>
      <c r="H24" s="1" t="str">
        <f>A16</f>
        <v>Korn Ferry</v>
      </c>
    </row>
    <row r="25" spans="1:8" x14ac:dyDescent="0.2">
      <c r="G25" s="1">
        <v>5</v>
      </c>
      <c r="H25" s="1" t="str">
        <f>A6</f>
        <v>Funk &amp; Associates</v>
      </c>
    </row>
    <row r="26" spans="1:8" x14ac:dyDescent="0.2">
      <c r="G26" s="1">
        <v>6</v>
      </c>
      <c r="H26" s="1" t="str">
        <f>A12</f>
        <v>The Registry</v>
      </c>
    </row>
    <row r="27" spans="1:8" x14ac:dyDescent="0.2">
      <c r="G27" s="1">
        <v>7</v>
      </c>
      <c r="H27" s="1" t="str">
        <f>A5</f>
        <v>AGB Search</v>
      </c>
    </row>
  </sheetData>
  <mergeCells count="2">
    <mergeCell ref="A1:M1"/>
    <mergeCell ref="A2:M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2017-09-29T14:52:59Z</dcterms:modified>
</cp:coreProperties>
</file>