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340" yWindow="615" windowWidth="26625" windowHeight="10125" tabRatio="814" activeTab="8"/>
  </bookViews>
  <sheets>
    <sheet name="Responses" sheetId="19" r:id="rId1"/>
    <sheet name="1" sheetId="20" r:id="rId2"/>
    <sheet name="2" sheetId="23" r:id="rId3"/>
    <sheet name="3" sheetId="24" r:id="rId4"/>
    <sheet name="4" sheetId="25" r:id="rId5"/>
    <sheet name="5" sheetId="26" r:id="rId6"/>
    <sheet name="Technical Summary" sheetId="4" r:id="rId7"/>
    <sheet name="Pricing Score Calculation" sheetId="27" r:id="rId8"/>
    <sheet name="Summary" sheetId="28" r:id="rId9"/>
    <sheet name="Criteria" sheetId="29" r:id="rId10"/>
  </sheet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</definedNames>
  <calcPr calcId="145621"/>
</workbook>
</file>

<file path=xl/calcChain.xml><?xml version="1.0" encoding="utf-8"?>
<calcChain xmlns="http://schemas.openxmlformats.org/spreadsheetml/2006/main">
  <c r="B4" i="27" l="1"/>
  <c r="D18" i="27"/>
  <c r="D17" i="27"/>
  <c r="D16" i="27"/>
  <c r="D15" i="27"/>
  <c r="D14" i="27"/>
  <c r="C18" i="27"/>
  <c r="C17" i="27"/>
  <c r="C16" i="27"/>
  <c r="C15" i="27"/>
  <c r="C14" i="27"/>
  <c r="B15" i="27"/>
  <c r="B16" i="27"/>
  <c r="B17" i="27"/>
  <c r="B18" i="27"/>
  <c r="B14" i="27"/>
  <c r="E9" i="27"/>
  <c r="D9" i="27"/>
  <c r="C9" i="27"/>
  <c r="G9" i="27"/>
  <c r="F9" i="27"/>
  <c r="D10" i="27" l="1"/>
  <c r="D11" i="27" s="1"/>
  <c r="E10" i="27"/>
  <c r="E11" i="27" s="1"/>
  <c r="F10" i="27"/>
  <c r="F11" i="27" s="1"/>
  <c r="G10" i="27"/>
  <c r="G11" i="27" s="1"/>
  <c r="A6" i="28"/>
  <c r="A7" i="28"/>
  <c r="A8" i="28"/>
  <c r="A9" i="28"/>
  <c r="A6" i="4"/>
  <c r="A7" i="4"/>
  <c r="A8" i="4"/>
  <c r="A9" i="4"/>
  <c r="A6" i="26"/>
  <c r="A7" i="26"/>
  <c r="A8" i="26"/>
  <c r="A9" i="26"/>
  <c r="A6" i="25"/>
  <c r="A7" i="25"/>
  <c r="A8" i="25"/>
  <c r="A9" i="25"/>
  <c r="A6" i="24"/>
  <c r="A7" i="24"/>
  <c r="A8" i="24"/>
  <c r="A9" i="24"/>
  <c r="A6" i="23"/>
  <c r="A7" i="23"/>
  <c r="A8" i="23"/>
  <c r="A9" i="23"/>
  <c r="A5" i="28"/>
  <c r="A5" i="4"/>
  <c r="A5" i="26"/>
  <c r="A5" i="25"/>
  <c r="A5" i="24"/>
  <c r="A5" i="23"/>
  <c r="A6" i="20"/>
  <c r="A7" i="20"/>
  <c r="A8" i="20"/>
  <c r="A9" i="20"/>
  <c r="A5" i="20"/>
  <c r="H8" i="20"/>
  <c r="B8" i="4" s="1"/>
  <c r="I8" i="20"/>
  <c r="B8" i="28" s="1"/>
  <c r="H9" i="20"/>
  <c r="B9" i="4" s="1"/>
  <c r="I9" i="20"/>
  <c r="B9" i="28" s="1"/>
  <c r="H8" i="23"/>
  <c r="I8" i="23"/>
  <c r="C8" i="28" s="1"/>
  <c r="H9" i="23"/>
  <c r="C9" i="4" s="1"/>
  <c r="I9" i="23"/>
  <c r="C9" i="28" s="1"/>
  <c r="H8" i="24"/>
  <c r="D8" i="4" s="1"/>
  <c r="I8" i="24"/>
  <c r="D8" i="28" s="1"/>
  <c r="H9" i="24"/>
  <c r="D9" i="4" s="1"/>
  <c r="I9" i="24"/>
  <c r="D9" i="28" s="1"/>
  <c r="H8" i="25"/>
  <c r="E8" i="4" s="1"/>
  <c r="I8" i="25"/>
  <c r="E8" i="28" s="1"/>
  <c r="H9" i="25"/>
  <c r="I9" i="25"/>
  <c r="E9" i="28" s="1"/>
  <c r="H8" i="26"/>
  <c r="F8" i="4" s="1"/>
  <c r="I8" i="26"/>
  <c r="F8" i="28" s="1"/>
  <c r="H9" i="26"/>
  <c r="F9" i="4" s="1"/>
  <c r="I9" i="26"/>
  <c r="F9" i="28" s="1"/>
  <c r="C8" i="4"/>
  <c r="E9" i="4"/>
  <c r="G8" i="4" l="1"/>
  <c r="G9" i="28"/>
  <c r="G9" i="4"/>
  <c r="G8" i="28"/>
  <c r="H18" i="29"/>
  <c r="H17" i="29"/>
  <c r="H16" i="29"/>
  <c r="H15" i="29"/>
  <c r="H14" i="29"/>
  <c r="H13" i="29"/>
  <c r="H19" i="29" s="1"/>
  <c r="H5" i="25" l="1"/>
  <c r="E5" i="4" s="1"/>
  <c r="I5" i="25"/>
  <c r="E5" i="28" s="1"/>
  <c r="H5" i="24"/>
  <c r="D5" i="4" s="1"/>
  <c r="I5" i="24"/>
  <c r="D5" i="28" s="1"/>
  <c r="C4" i="28"/>
  <c r="D4" i="28"/>
  <c r="E4" i="28"/>
  <c r="F4" i="28"/>
  <c r="B4" i="28"/>
  <c r="I6" i="26" l="1"/>
  <c r="F6" i="28" s="1"/>
  <c r="I7" i="26"/>
  <c r="F7" i="28" s="1"/>
  <c r="I5" i="26"/>
  <c r="F5" i="28" s="1"/>
  <c r="H6" i="26"/>
  <c r="F6" i="4" s="1"/>
  <c r="H7" i="26"/>
  <c r="F7" i="4" s="1"/>
  <c r="H5" i="26"/>
  <c r="F5" i="4" s="1"/>
  <c r="I7" i="25"/>
  <c r="E7" i="28" s="1"/>
  <c r="I6" i="25"/>
  <c r="E6" i="28" s="1"/>
  <c r="H6" i="25"/>
  <c r="E6" i="4" s="1"/>
  <c r="H7" i="25"/>
  <c r="E7" i="4" s="1"/>
  <c r="I6" i="24"/>
  <c r="D6" i="28" s="1"/>
  <c r="I7" i="24"/>
  <c r="D7" i="28" s="1"/>
  <c r="H6" i="24"/>
  <c r="D6" i="4" s="1"/>
  <c r="H7" i="24"/>
  <c r="D7" i="4" s="1"/>
  <c r="I7" i="23"/>
  <c r="C7" i="28" s="1"/>
  <c r="I6" i="23"/>
  <c r="C6" i="28" s="1"/>
  <c r="I5" i="23"/>
  <c r="C5" i="28" s="1"/>
  <c r="H6" i="23"/>
  <c r="C6" i="4" s="1"/>
  <c r="H7" i="23"/>
  <c r="C7" i="4" s="1"/>
  <c r="H5" i="23"/>
  <c r="C5" i="4" s="1"/>
  <c r="H7" i="20"/>
  <c r="B7" i="4" s="1"/>
  <c r="H6" i="20"/>
  <c r="B6" i="4" s="1"/>
  <c r="H5" i="20"/>
  <c r="B5" i="4" s="1"/>
  <c r="I7" i="20"/>
  <c r="B7" i="28" s="1"/>
  <c r="I6" i="20"/>
  <c r="B6" i="28" s="1"/>
  <c r="I5" i="20"/>
  <c r="B5" i="28" s="1"/>
  <c r="A2" i="28" l="1"/>
  <c r="A2" i="4"/>
  <c r="A2" i="26"/>
  <c r="A2" i="25"/>
  <c r="A2" i="24"/>
  <c r="A2" i="23"/>
  <c r="A2" i="20"/>
  <c r="G6" i="4" l="1"/>
  <c r="G5" i="28" l="1"/>
  <c r="G7" i="28" l="1"/>
  <c r="G6" i="28"/>
  <c r="G7" i="4"/>
  <c r="G5" i="4"/>
  <c r="H6" i="28" l="1"/>
  <c r="H5" i="4"/>
  <c r="H8" i="4"/>
  <c r="H9" i="4"/>
  <c r="H6" i="4"/>
  <c r="H7" i="4"/>
  <c r="H9" i="28"/>
  <c r="H8" i="28"/>
  <c r="H7" i="28"/>
  <c r="H5" i="28"/>
</calcChain>
</file>

<file path=xl/sharedStrings.xml><?xml version="1.0" encoding="utf-8"?>
<sst xmlns="http://schemas.openxmlformats.org/spreadsheetml/2006/main" count="106" uniqueCount="54">
  <si>
    <t xml:space="preserve">RESPONDENT SUMMARY </t>
  </si>
  <si>
    <t>Ranking</t>
  </si>
  <si>
    <t>Company/Vendor Name</t>
  </si>
  <si>
    <t>Average Score</t>
  </si>
  <si>
    <t>Company/Vendor Name:</t>
  </si>
  <si>
    <t>Criterion #1</t>
  </si>
  <si>
    <t>Criterion #2</t>
  </si>
  <si>
    <t>Criterion #3</t>
  </si>
  <si>
    <t>Criterion #4</t>
  </si>
  <si>
    <t>Criterion #5</t>
  </si>
  <si>
    <t>Total</t>
  </si>
  <si>
    <t>Best Priced</t>
  </si>
  <si>
    <t>Company</t>
  </si>
  <si>
    <t>Lump Sum Price</t>
  </si>
  <si>
    <t>Difference</t>
  </si>
  <si>
    <t>Scoring</t>
  </si>
  <si>
    <t>Bidders</t>
  </si>
  <si>
    <r>
      <t xml:space="preserve">Total
</t>
    </r>
    <r>
      <rPr>
        <b/>
        <sz val="8"/>
        <rFont val="Arial"/>
        <family val="2"/>
      </rPr>
      <t>(technical)</t>
    </r>
  </si>
  <si>
    <t>Criterion #6</t>
  </si>
  <si>
    <t>Cost</t>
  </si>
  <si>
    <t>Percentage</t>
  </si>
  <si>
    <t>J.T. Vaughn Construction</t>
  </si>
  <si>
    <t xml:space="preserve">Please rate the vendor from 1 to 5, using the following criteria to indicate to what level you agree with the statements below, as they related to the vendor's response. </t>
  </si>
  <si>
    <t>Point Scale</t>
  </si>
  <si>
    <t>5.0  =    Exceptional, exceeds and fully meets all requirements</t>
  </si>
  <si>
    <t>4.0 to 4.5 = Advantageous, exceeds some requirements</t>
  </si>
  <si>
    <t>3.0 to 3.5 = Meets minimal requirements</t>
  </si>
  <si>
    <t>2.0 to 2.5 = Addresses most of the minimal requirements</t>
  </si>
  <si>
    <t>1.0 to 1.5 = Addresses part of minimal requirements</t>
  </si>
  <si>
    <t>0  =    No Response</t>
  </si>
  <si>
    <t>Evaluation Criteria</t>
  </si>
  <si>
    <t>Points</t>
  </si>
  <si>
    <t>Weight</t>
  </si>
  <si>
    <t>Score</t>
  </si>
  <si>
    <t>1. Respondent’s credentials and Cost and Delivery Proposal (Section 4.2)</t>
  </si>
  <si>
    <t>2. Respondent’s qualifications and experience with a focus on renovations with short durations completed for the University of Houston System (including any component university) or other institutions of higher education (Section 4.3)</t>
  </si>
  <si>
    <t xml:space="preserve">3. Respondent’s qualifications and experience of Proposed Construction Team (Section 4.4)
</t>
  </si>
  <si>
    <t>4. Respondent’s construction and execution plan (Section 4.5)</t>
  </si>
  <si>
    <t>5. Respondent’s project planning and scheduling (Section 4.6)</t>
  </si>
  <si>
    <t>6. Respondent’s safety management program (Section 4.7)</t>
  </si>
  <si>
    <t>*Total =</t>
  </si>
  <si>
    <t>*Note:  Total should be equal to 100 if received 5-point per criterion.</t>
  </si>
  <si>
    <t>Rogers-O'Brien Construction Co.</t>
  </si>
  <si>
    <t xml:space="preserve">RFP730-17123 Wortham Theatre Building #507 Annex (Rebid) </t>
  </si>
  <si>
    <t>E-Contractors</t>
  </si>
  <si>
    <t>Horizon Group International</t>
  </si>
  <si>
    <t>Nash Industries Construction</t>
  </si>
  <si>
    <t>Evaluator 1</t>
  </si>
  <si>
    <t>Evaluator 2</t>
  </si>
  <si>
    <t>Evaluator 3</t>
  </si>
  <si>
    <t>Evaluator 4</t>
  </si>
  <si>
    <t>Evaluator 5</t>
  </si>
  <si>
    <t>Prepared by: Senior Buyer 9/11/17</t>
  </si>
  <si>
    <t>Checked by: Buyer 3 9/11/17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</si>
</sst>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2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2"/>
      <color rgb="FFFF0000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  <font>
      <sz val="12"/>
      <color indexed="10"/>
      <name val="Arial"/>
      <family val="2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3" borderId="0" applyNumberFormat="0" applyBorder="0" applyAlignment="0" applyProtection="0"/>
    <xf numFmtId="0" fontId="10" fillId="7" borderId="0" applyNumberFormat="0" applyBorder="0" applyAlignment="0" applyProtection="0"/>
    <xf numFmtId="0" fontId="11" fillId="24" borderId="10" applyNumberFormat="0" applyAlignment="0" applyProtection="0"/>
    <xf numFmtId="0" fontId="12" fillId="25" borderId="11" applyNumberFormat="0" applyAlignment="0" applyProtection="0"/>
    <xf numFmtId="0" fontId="13" fillId="0" borderId="0" applyNumberFormat="0" applyFill="0" applyBorder="0" applyAlignment="0" applyProtection="0"/>
    <xf numFmtId="0" fontId="14" fillId="8" borderId="0" applyNumberFormat="0" applyBorder="0" applyAlignment="0" applyProtection="0"/>
    <xf numFmtId="0" fontId="15" fillId="0" borderId="12" applyNumberFormat="0" applyFill="0" applyAlignment="0" applyProtection="0"/>
    <xf numFmtId="0" fontId="16" fillId="0" borderId="13" applyNumberFormat="0" applyFill="0" applyAlignment="0" applyProtection="0"/>
    <xf numFmtId="0" fontId="17" fillId="0" borderId="14" applyNumberFormat="0" applyFill="0" applyAlignment="0" applyProtection="0"/>
    <xf numFmtId="0" fontId="17" fillId="0" borderId="0" applyNumberFormat="0" applyFill="0" applyBorder="0" applyAlignment="0" applyProtection="0"/>
    <xf numFmtId="0" fontId="18" fillId="11" borderId="10" applyNumberFormat="0" applyAlignment="0" applyProtection="0"/>
    <xf numFmtId="0" fontId="19" fillId="0" borderId="15" applyNumberFormat="0" applyFill="0" applyAlignment="0" applyProtection="0"/>
    <xf numFmtId="0" fontId="20" fillId="26" borderId="0" applyNumberFormat="0" applyBorder="0" applyAlignment="0" applyProtection="0"/>
    <xf numFmtId="0" fontId="7" fillId="27" borderId="16" applyNumberFormat="0" applyFont="0" applyAlignment="0" applyProtection="0"/>
    <xf numFmtId="0" fontId="21" fillId="24" borderId="17" applyNumberFormat="0" applyAlignment="0" applyProtection="0"/>
    <xf numFmtId="0" fontId="22" fillId="0" borderId="0" applyNumberFormat="0" applyFill="0" applyBorder="0" applyAlignment="0" applyProtection="0"/>
    <xf numFmtId="0" fontId="23" fillId="0" borderId="18" applyNumberFormat="0" applyFill="0" applyAlignment="0" applyProtection="0"/>
    <xf numFmtId="0" fontId="24" fillId="0" borderId="0" applyNumberFormat="0" applyFill="0" applyBorder="0" applyAlignment="0" applyProtection="0"/>
    <xf numFmtId="0" fontId="7" fillId="27" borderId="16" applyNumberFormat="0" applyFont="0" applyAlignment="0" applyProtection="0"/>
    <xf numFmtId="44" fontId="7" fillId="0" borderId="0" applyFont="0" applyFill="0" applyBorder="0" applyAlignment="0" applyProtection="0"/>
    <xf numFmtId="0" fontId="6" fillId="27" borderId="16" applyNumberFormat="0" applyFont="0" applyAlignment="0" applyProtection="0"/>
    <xf numFmtId="0" fontId="7" fillId="0" borderId="0"/>
  </cellStyleXfs>
  <cellXfs count="126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Border="1"/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0" borderId="0" xfId="0" applyFont="1" applyFill="1"/>
    <xf numFmtId="0" fontId="5" fillId="0" borderId="0" xfId="0" applyFont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/>
    <xf numFmtId="0" fontId="2" fillId="0" borderId="6" xfId="0" applyFont="1" applyFill="1" applyBorder="1" applyAlignment="1">
      <alignment horizontal="center"/>
    </xf>
    <xf numFmtId="0" fontId="4" fillId="2" borderId="7" xfId="0" applyFont="1" applyFill="1" applyBorder="1"/>
    <xf numFmtId="0" fontId="3" fillId="5" borderId="8" xfId="0" applyFont="1" applyFill="1" applyBorder="1" applyAlignment="1">
      <alignment horizontal="center" vertical="center" textRotation="90"/>
    </xf>
    <xf numFmtId="0" fontId="3" fillId="0" borderId="8" xfId="0" applyFont="1" applyBorder="1" applyAlignment="1">
      <alignment horizontal="center" vertical="center"/>
    </xf>
    <xf numFmtId="2" fontId="4" fillId="0" borderId="5" xfId="0" applyNumberFormat="1" applyFont="1" applyBorder="1"/>
    <xf numFmtId="2" fontId="2" fillId="0" borderId="5" xfId="0" applyNumberFormat="1" applyFont="1" applyBorder="1"/>
    <xf numFmtId="2" fontId="2" fillId="0" borderId="9" xfId="0" applyNumberFormat="1" applyFont="1" applyBorder="1"/>
    <xf numFmtId="0" fontId="0" fillId="0" borderId="0" xfId="0"/>
    <xf numFmtId="0" fontId="2" fillId="0" borderId="19" xfId="0" applyFont="1" applyBorder="1"/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textRotation="90"/>
    </xf>
    <xf numFmtId="0" fontId="3" fillId="0" borderId="0" xfId="0" applyFont="1" applyAlignment="1">
      <alignment horizontal="center" vertical="center"/>
    </xf>
    <xf numFmtId="0" fontId="2" fillId="0" borderId="9" xfId="0" applyFont="1" applyBorder="1"/>
    <xf numFmtId="0" fontId="7" fillId="0" borderId="0" xfId="45"/>
    <xf numFmtId="0" fontId="25" fillId="0" borderId="0" xfId="45" applyFont="1" applyAlignment="1">
      <alignment horizontal="center"/>
    </xf>
    <xf numFmtId="0" fontId="3" fillId="31" borderId="5" xfId="45" applyFont="1" applyFill="1" applyBorder="1" applyAlignment="1">
      <alignment horizontal="left"/>
    </xf>
    <xf numFmtId="0" fontId="3" fillId="31" borderId="5" xfId="45" applyFont="1" applyFill="1" applyBorder="1" applyAlignment="1">
      <alignment horizontal="center"/>
    </xf>
    <xf numFmtId="0" fontId="3" fillId="0" borderId="5" xfId="45" applyFont="1" applyBorder="1" applyAlignment="1">
      <alignment horizontal="left"/>
    </xf>
    <xf numFmtId="44" fontId="3" fillId="0" borderId="5" xfId="43" applyFont="1" applyFill="1" applyBorder="1" applyAlignment="1">
      <alignment horizontal="center"/>
    </xf>
    <xf numFmtId="44" fontId="3" fillId="29" borderId="5" xfId="43" applyFont="1" applyFill="1" applyBorder="1" applyAlignment="1">
      <alignment horizontal="center"/>
    </xf>
    <xf numFmtId="0" fontId="3" fillId="28" borderId="5" xfId="45" applyFont="1" applyFill="1" applyBorder="1" applyAlignment="1">
      <alignment horizontal="left"/>
    </xf>
    <xf numFmtId="44" fontId="3" fillId="28" borderId="5" xfId="43" applyFont="1" applyFill="1" applyBorder="1" applyAlignment="1">
      <alignment horizontal="center"/>
    </xf>
    <xf numFmtId="44" fontId="3" fillId="0" borderId="5" xfId="43" applyFont="1" applyBorder="1" applyAlignment="1">
      <alignment horizontal="center"/>
    </xf>
    <xf numFmtId="0" fontId="5" fillId="0" borderId="5" xfId="45" applyFont="1" applyBorder="1" applyAlignment="1">
      <alignment horizontal="left"/>
    </xf>
    <xf numFmtId="2" fontId="5" fillId="0" borderId="5" xfId="45" applyNumberFormat="1" applyFont="1" applyBorder="1" applyAlignment="1">
      <alignment horizontal="center"/>
    </xf>
    <xf numFmtId="0" fontId="3" fillId="5" borderId="23" xfId="0" applyFont="1" applyFill="1" applyBorder="1" applyAlignment="1">
      <alignment horizontal="center" vertical="center" textRotation="90"/>
    </xf>
    <xf numFmtId="0" fontId="3" fillId="0" borderId="23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left"/>
    </xf>
    <xf numFmtId="0" fontId="0" fillId="0" borderId="0" xfId="0"/>
    <xf numFmtId="0" fontId="0" fillId="0" borderId="0" xfId="0"/>
    <xf numFmtId="0" fontId="2" fillId="0" borderId="19" xfId="0" applyFont="1" applyBorder="1"/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textRotation="90"/>
    </xf>
    <xf numFmtId="0" fontId="0" fillId="0" borderId="0" xfId="0"/>
    <xf numFmtId="0" fontId="2" fillId="0" borderId="19" xfId="0" applyFont="1" applyBorder="1"/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textRotation="90"/>
    </xf>
    <xf numFmtId="0" fontId="0" fillId="0" borderId="0" xfId="0"/>
    <xf numFmtId="0" fontId="2" fillId="0" borderId="19" xfId="0" applyFont="1" applyBorder="1"/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textRotation="90"/>
    </xf>
    <xf numFmtId="0" fontId="0" fillId="0" borderId="0" xfId="0"/>
    <xf numFmtId="0" fontId="2" fillId="0" borderId="0" xfId="0" applyFont="1"/>
    <xf numFmtId="0" fontId="2" fillId="0" borderId="19" xfId="0" applyFont="1" applyBorder="1"/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textRotation="90"/>
    </xf>
    <xf numFmtId="0" fontId="2" fillId="0" borderId="9" xfId="0" applyFont="1" applyBorder="1"/>
    <xf numFmtId="0" fontId="2" fillId="0" borderId="3" xfId="0" applyFont="1" applyFill="1" applyBorder="1" applyAlignment="1">
      <alignment horizontal="center"/>
    </xf>
    <xf numFmtId="0" fontId="2" fillId="0" borderId="0" xfId="0" applyFont="1" applyBorder="1"/>
    <xf numFmtId="0" fontId="27" fillId="0" borderId="0" xfId="0" applyFont="1"/>
    <xf numFmtId="0" fontId="3" fillId="0" borderId="22" xfId="0" applyFont="1" applyBorder="1" applyAlignment="1">
      <alignment horizontal="center" vertical="center" wrapText="1"/>
    </xf>
    <xf numFmtId="0" fontId="4" fillId="29" borderId="0" xfId="0" applyFont="1" applyFill="1"/>
    <xf numFmtId="0" fontId="2" fillId="29" borderId="3" xfId="0" applyFont="1" applyFill="1" applyBorder="1" applyAlignment="1">
      <alignment horizontal="center"/>
    </xf>
    <xf numFmtId="0" fontId="2" fillId="0" borderId="5" xfId="0" applyFont="1" applyBorder="1"/>
    <xf numFmtId="0" fontId="7" fillId="0" borderId="0" xfId="45" applyFill="1"/>
    <xf numFmtId="0" fontId="29" fillId="0" borderId="0" xfId="45" applyFont="1" applyFill="1"/>
    <xf numFmtId="0" fontId="26" fillId="0" borderId="0" xfId="45" applyFont="1" applyFill="1"/>
    <xf numFmtId="44" fontId="7" fillId="0" borderId="0" xfId="45" applyNumberFormat="1" applyFill="1"/>
    <xf numFmtId="44" fontId="6" fillId="0" borderId="0" xfId="45" applyNumberFormat="1" applyFont="1" applyFill="1"/>
    <xf numFmtId="0" fontId="0" fillId="0" borderId="0" xfId="0" applyFill="1"/>
    <xf numFmtId="2" fontId="5" fillId="0" borderId="5" xfId="45" applyNumberFormat="1" applyFont="1" applyFill="1" applyBorder="1" applyAlignment="1">
      <alignment horizontal="center"/>
    </xf>
    <xf numFmtId="0" fontId="2" fillId="0" borderId="28" xfId="0" applyFont="1" applyBorder="1"/>
    <xf numFmtId="2" fontId="2" fillId="0" borderId="24" xfId="0" applyNumberFormat="1" applyFont="1" applyFill="1" applyBorder="1"/>
    <xf numFmtId="2" fontId="2" fillId="0" borderId="25" xfId="0" applyNumberFormat="1" applyFont="1" applyFill="1" applyBorder="1"/>
    <xf numFmtId="2" fontId="2" fillId="0" borderId="26" xfId="0" applyNumberFormat="1" applyFont="1" applyFill="1" applyBorder="1"/>
    <xf numFmtId="0" fontId="2" fillId="0" borderId="3" xfId="0" applyFont="1" applyFill="1" applyBorder="1"/>
    <xf numFmtId="0" fontId="3" fillId="4" borderId="39" xfId="0" applyFont="1" applyFill="1" applyBorder="1" applyAlignment="1">
      <alignment horizontal="center"/>
    </xf>
    <xf numFmtId="0" fontId="3" fillId="4" borderId="40" xfId="0" applyFont="1" applyFill="1" applyBorder="1" applyAlignment="1">
      <alignment horizontal="center"/>
    </xf>
    <xf numFmtId="0" fontId="2" fillId="32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  <xf numFmtId="0" fontId="3" fillId="33" borderId="43" xfId="0" applyFont="1" applyFill="1" applyBorder="1" applyAlignment="1">
      <alignment horizontal="right"/>
    </xf>
    <xf numFmtId="0" fontId="3" fillId="33" borderId="44" xfId="0" applyFont="1" applyFill="1" applyBorder="1" applyAlignment="1">
      <alignment horizontal="center"/>
    </xf>
    <xf numFmtId="0" fontId="25" fillId="0" borderId="0" xfId="0" applyFont="1" applyFill="1" applyAlignment="1">
      <alignment horizontal="center"/>
    </xf>
    <xf numFmtId="0" fontId="25" fillId="30" borderId="0" xfId="0" applyFont="1" applyFill="1" applyAlignment="1">
      <alignment horizontal="center"/>
    </xf>
    <xf numFmtId="0" fontId="2" fillId="34" borderId="6" xfId="0" applyFont="1" applyFill="1" applyBorder="1" applyAlignment="1">
      <alignment horizontal="left"/>
    </xf>
    <xf numFmtId="2" fontId="2" fillId="34" borderId="24" xfId="0" applyNumberFormat="1" applyFont="1" applyFill="1" applyBorder="1"/>
    <xf numFmtId="2" fontId="2" fillId="34" borderId="25" xfId="0" applyNumberFormat="1" applyFont="1" applyFill="1" applyBorder="1"/>
    <xf numFmtId="2" fontId="2" fillId="34" borderId="26" xfId="0" applyNumberFormat="1" applyFont="1" applyFill="1" applyBorder="1"/>
    <xf numFmtId="0" fontId="2" fillId="34" borderId="3" xfId="0" applyFont="1" applyFill="1" applyBorder="1"/>
    <xf numFmtId="0" fontId="25" fillId="34" borderId="0" xfId="0" applyFont="1" applyFill="1" applyAlignment="1">
      <alignment horizontal="center"/>
    </xf>
    <xf numFmtId="0" fontId="0" fillId="34" borderId="0" xfId="0" applyFill="1"/>
    <xf numFmtId="44" fontId="0" fillId="0" borderId="0" xfId="43" applyFont="1" applyFill="1"/>
    <xf numFmtId="2" fontId="31" fillId="0" borderId="0" xfId="45" applyNumberFormat="1" applyFont="1" applyFill="1"/>
    <xf numFmtId="0" fontId="2" fillId="0" borderId="0" xfId="45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4" borderId="0" xfId="0" applyFont="1" applyFill="1" applyAlignment="1">
      <alignment horizontal="center" vertical="center" wrapText="1"/>
    </xf>
    <xf numFmtId="0" fontId="29" fillId="0" borderId="27" xfId="45" applyFont="1" applyFill="1" applyBorder="1" applyAlignment="1">
      <alignment horizontal="center"/>
    </xf>
    <xf numFmtId="0" fontId="3" fillId="30" borderId="0" xfId="45" applyFont="1" applyFill="1" applyAlignment="1">
      <alignment horizontal="center" vertical="center" wrapText="1"/>
    </xf>
    <xf numFmtId="0" fontId="3" fillId="29" borderId="0" xfId="45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0" fillId="0" borderId="32" xfId="0" applyFont="1" applyBorder="1" applyAlignment="1">
      <alignment horizontal="left" vertical="center" wrapText="1"/>
    </xf>
    <xf numFmtId="0" fontId="30" fillId="0" borderId="33" xfId="0" applyFont="1" applyBorder="1" applyAlignment="1">
      <alignment horizontal="left" vertical="center" wrapText="1"/>
    </xf>
    <xf numFmtId="0" fontId="30" fillId="0" borderId="41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32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0" fontId="3" fillId="4" borderId="38" xfId="0" applyFont="1" applyFill="1" applyBorder="1" applyAlignment="1">
      <alignment horizontal="center"/>
    </xf>
    <xf numFmtId="0" fontId="3" fillId="4" borderId="39" xfId="0" applyFont="1" applyFill="1" applyBorder="1" applyAlignment="1">
      <alignment horizontal="center"/>
    </xf>
    <xf numFmtId="0" fontId="30" fillId="0" borderId="32" xfId="0" applyFont="1" applyBorder="1" applyAlignment="1">
      <alignment vertical="center" wrapText="1"/>
    </xf>
    <xf numFmtId="0" fontId="30" fillId="0" borderId="33" xfId="0" applyFont="1" applyBorder="1" applyAlignment="1">
      <alignment vertical="center" wrapText="1"/>
    </xf>
    <xf numFmtId="0" fontId="30" fillId="0" borderId="41" xfId="0" applyFont="1" applyBorder="1" applyAlignment="1">
      <alignment vertical="center" wrapText="1"/>
    </xf>
    <xf numFmtId="0" fontId="2" fillId="0" borderId="0" xfId="0" applyFont="1" applyAlignment="1">
      <alignment horizontal="left" wrapText="1"/>
    </xf>
    <xf numFmtId="0" fontId="3" fillId="4" borderId="29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  <xf numFmtId="0" fontId="2" fillId="0" borderId="32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</cellXfs>
  <cellStyles count="46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Currency 2" xfId="43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" xfId="0" builtinId="0"/>
    <cellStyle name="Normal 2" xfId="45"/>
    <cellStyle name="Note 2" xfId="42"/>
    <cellStyle name="Note 3" xfId="37"/>
    <cellStyle name="Note 4" xfId="44"/>
    <cellStyle name="Output 2" xfId="38"/>
    <cellStyle name="Title 2" xfId="39"/>
    <cellStyle name="Total 2" xfId="40"/>
    <cellStyle name="Warning Text 2" xfId="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9"/>
  <sheetViews>
    <sheetView workbookViewId="0">
      <selection activeCell="C1" sqref="C1:C1048576"/>
    </sheetView>
  </sheetViews>
  <sheetFormatPr defaultRowHeight="12.75" x14ac:dyDescent="0.2"/>
  <cols>
    <col min="1" max="1" width="75.28515625" bestFit="1" customWidth="1"/>
  </cols>
  <sheetData>
    <row r="2" spans="1:4" ht="15.75" x14ac:dyDescent="0.25">
      <c r="A2" s="9" t="s">
        <v>43</v>
      </c>
    </row>
    <row r="3" spans="1:4" ht="13.5" thickBot="1" x14ac:dyDescent="0.25"/>
    <row r="4" spans="1:4" ht="26.25" customHeight="1" thickTop="1" x14ac:dyDescent="0.2">
      <c r="A4" s="7" t="s">
        <v>2</v>
      </c>
    </row>
    <row r="5" spans="1:4" s="1" customFormat="1" ht="15" x14ac:dyDescent="0.2">
      <c r="A5" s="64" t="s">
        <v>44</v>
      </c>
      <c r="C5" s="8"/>
      <c r="D5" s="8"/>
    </row>
    <row r="6" spans="1:4" s="1" customFormat="1" ht="15" x14ac:dyDescent="0.2">
      <c r="A6" s="64" t="s">
        <v>45</v>
      </c>
    </row>
    <row r="7" spans="1:4" s="1" customFormat="1" ht="15" x14ac:dyDescent="0.2">
      <c r="A7" s="64" t="s">
        <v>21</v>
      </c>
      <c r="C7" s="54"/>
    </row>
    <row r="8" spans="1:4" ht="15" x14ac:dyDescent="0.2">
      <c r="A8" s="64" t="s">
        <v>46</v>
      </c>
    </row>
    <row r="9" spans="1:4" ht="15" x14ac:dyDescent="0.2">
      <c r="A9" s="64" t="s">
        <v>42</v>
      </c>
    </row>
  </sheetData>
  <phoneticPr fontId="1" type="noConversion"/>
  <pageMargins left="0.5" right="0.5" top="1" bottom="1" header="0.5" footer="0.5"/>
  <pageSetup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opLeftCell="A7" workbookViewId="0">
      <selection activeCell="J17" sqref="J17"/>
    </sheetView>
  </sheetViews>
  <sheetFormatPr defaultRowHeight="12.75" x14ac:dyDescent="0.2"/>
  <cols>
    <col min="1" max="1" width="33.140625" customWidth="1"/>
    <col min="5" max="5" width="34.140625" customWidth="1"/>
  </cols>
  <sheetData>
    <row r="1" spans="1:8" ht="27.75" customHeight="1" x14ac:dyDescent="0.2">
      <c r="A1" s="119" t="s">
        <v>22</v>
      </c>
      <c r="B1" s="119"/>
      <c r="C1" s="119"/>
      <c r="D1" s="119"/>
      <c r="E1" s="119"/>
      <c r="F1" s="119"/>
      <c r="G1" s="119"/>
      <c r="H1" s="119"/>
    </row>
    <row r="2" spans="1:8" x14ac:dyDescent="0.2">
      <c r="A2" s="119"/>
      <c r="B2" s="119"/>
      <c r="C2" s="119"/>
      <c r="D2" s="119"/>
      <c r="E2" s="119"/>
      <c r="F2" s="119"/>
      <c r="G2" s="119"/>
      <c r="H2" s="119"/>
    </row>
    <row r="3" spans="1:8" ht="15.75" thickBot="1" x14ac:dyDescent="0.25">
      <c r="A3" s="54"/>
      <c r="B3" s="54"/>
      <c r="C3" s="54"/>
      <c r="D3" s="54"/>
      <c r="E3" s="54"/>
      <c r="F3" s="54"/>
      <c r="G3" s="54"/>
      <c r="H3" s="54"/>
    </row>
    <row r="4" spans="1:8" ht="16.5" thickTop="1" x14ac:dyDescent="0.25">
      <c r="A4" s="120" t="s">
        <v>23</v>
      </c>
      <c r="B4" s="121"/>
      <c r="C4" s="121"/>
      <c r="D4" s="121"/>
      <c r="E4" s="122"/>
      <c r="F4" s="54"/>
      <c r="G4" s="54"/>
      <c r="H4" s="54"/>
    </row>
    <row r="5" spans="1:8" ht="15" x14ac:dyDescent="0.2">
      <c r="A5" s="123" t="s">
        <v>24</v>
      </c>
      <c r="B5" s="124"/>
      <c r="C5" s="124"/>
      <c r="D5" s="124"/>
      <c r="E5" s="125"/>
      <c r="F5" s="54"/>
      <c r="G5" s="54"/>
      <c r="H5" s="54"/>
    </row>
    <row r="6" spans="1:8" ht="15" x14ac:dyDescent="0.2">
      <c r="A6" s="108" t="s">
        <v>25</v>
      </c>
      <c r="B6" s="109"/>
      <c r="C6" s="109"/>
      <c r="D6" s="109"/>
      <c r="E6" s="110"/>
      <c r="F6" s="54"/>
      <c r="G6" s="54"/>
      <c r="H6" s="54"/>
    </row>
    <row r="7" spans="1:8" ht="15" x14ac:dyDescent="0.2">
      <c r="A7" s="108" t="s">
        <v>26</v>
      </c>
      <c r="B7" s="109"/>
      <c r="C7" s="109"/>
      <c r="D7" s="109"/>
      <c r="E7" s="110"/>
      <c r="F7" s="54"/>
      <c r="G7" s="54"/>
      <c r="H7" s="54"/>
    </row>
    <row r="8" spans="1:8" ht="15" x14ac:dyDescent="0.2">
      <c r="A8" s="108" t="s">
        <v>27</v>
      </c>
      <c r="B8" s="109"/>
      <c r="C8" s="109"/>
      <c r="D8" s="109"/>
      <c r="E8" s="110"/>
      <c r="F8" s="54"/>
      <c r="G8" s="54"/>
      <c r="H8" s="54"/>
    </row>
    <row r="9" spans="1:8" ht="15" x14ac:dyDescent="0.2">
      <c r="A9" s="108" t="s">
        <v>28</v>
      </c>
      <c r="B9" s="109"/>
      <c r="C9" s="109"/>
      <c r="D9" s="109"/>
      <c r="E9" s="110"/>
      <c r="F9" s="54"/>
      <c r="G9" s="54"/>
      <c r="H9" s="54"/>
    </row>
    <row r="10" spans="1:8" ht="15.75" thickBot="1" x14ac:dyDescent="0.25">
      <c r="A10" s="111" t="s">
        <v>29</v>
      </c>
      <c r="B10" s="112"/>
      <c r="C10" s="112"/>
      <c r="D10" s="112"/>
      <c r="E10" s="113"/>
      <c r="F10" s="54"/>
      <c r="G10" s="54"/>
      <c r="H10" s="54"/>
    </row>
    <row r="11" spans="1:8" ht="16.5" thickTop="1" thickBot="1" x14ac:dyDescent="0.25">
      <c r="A11" s="54"/>
      <c r="B11" s="54"/>
      <c r="C11" s="54"/>
      <c r="D11" s="54"/>
      <c r="E11" s="54"/>
      <c r="F11" s="54"/>
      <c r="G11" s="54"/>
      <c r="H11" s="54"/>
    </row>
    <row r="12" spans="1:8" ht="16.5" thickTop="1" x14ac:dyDescent="0.25">
      <c r="A12" s="114" t="s">
        <v>30</v>
      </c>
      <c r="B12" s="115"/>
      <c r="C12" s="115"/>
      <c r="D12" s="115"/>
      <c r="E12" s="115"/>
      <c r="F12" s="78" t="s">
        <v>31</v>
      </c>
      <c r="G12" s="78" t="s">
        <v>32</v>
      </c>
      <c r="H12" s="79" t="s">
        <v>33</v>
      </c>
    </row>
    <row r="13" spans="1:8" ht="33.75" customHeight="1" x14ac:dyDescent="0.2">
      <c r="A13" s="116" t="s">
        <v>34</v>
      </c>
      <c r="B13" s="117"/>
      <c r="C13" s="117"/>
      <c r="D13" s="117"/>
      <c r="E13" s="118"/>
      <c r="F13" s="80"/>
      <c r="G13" s="81">
        <v>6</v>
      </c>
      <c r="H13" s="82">
        <f t="shared" ref="H13:H18" si="0">F13*G13</f>
        <v>0</v>
      </c>
    </row>
    <row r="14" spans="1:8" ht="50.25" customHeight="1" x14ac:dyDescent="0.2">
      <c r="A14" s="116" t="s">
        <v>35</v>
      </c>
      <c r="B14" s="117"/>
      <c r="C14" s="117"/>
      <c r="D14" s="117"/>
      <c r="E14" s="118"/>
      <c r="F14" s="81"/>
      <c r="G14" s="81">
        <v>4</v>
      </c>
      <c r="H14" s="82">
        <f t="shared" si="0"/>
        <v>0</v>
      </c>
    </row>
    <row r="15" spans="1:8" ht="32.25" customHeight="1" x14ac:dyDescent="0.2">
      <c r="A15" s="116" t="s">
        <v>36</v>
      </c>
      <c r="B15" s="117"/>
      <c r="C15" s="117"/>
      <c r="D15" s="117"/>
      <c r="E15" s="118"/>
      <c r="F15" s="81"/>
      <c r="G15" s="81">
        <v>3</v>
      </c>
      <c r="H15" s="82">
        <f t="shared" si="0"/>
        <v>0</v>
      </c>
    </row>
    <row r="16" spans="1:8" ht="30" customHeight="1" x14ac:dyDescent="0.2">
      <c r="A16" s="104" t="s">
        <v>37</v>
      </c>
      <c r="B16" s="105"/>
      <c r="C16" s="105"/>
      <c r="D16" s="105"/>
      <c r="E16" s="106"/>
      <c r="F16" s="81"/>
      <c r="G16" s="81">
        <v>3</v>
      </c>
      <c r="H16" s="82">
        <f t="shared" si="0"/>
        <v>0</v>
      </c>
    </row>
    <row r="17" spans="1:8" ht="33.75" customHeight="1" x14ac:dyDescent="0.2">
      <c r="A17" s="104" t="s">
        <v>38</v>
      </c>
      <c r="B17" s="105"/>
      <c r="C17" s="105"/>
      <c r="D17" s="105"/>
      <c r="E17" s="106"/>
      <c r="F17" s="81"/>
      <c r="G17" s="81">
        <v>3</v>
      </c>
      <c r="H17" s="82">
        <f t="shared" si="0"/>
        <v>0</v>
      </c>
    </row>
    <row r="18" spans="1:8" ht="26.25" customHeight="1" x14ac:dyDescent="0.2">
      <c r="A18" s="104" t="s">
        <v>39</v>
      </c>
      <c r="B18" s="105"/>
      <c r="C18" s="105"/>
      <c r="D18" s="105"/>
      <c r="E18" s="106"/>
      <c r="F18" s="81"/>
      <c r="G18" s="81">
        <v>1</v>
      </c>
      <c r="H18" s="82">
        <f t="shared" si="0"/>
        <v>0</v>
      </c>
    </row>
    <row r="19" spans="1:8" ht="16.5" thickBot="1" x14ac:dyDescent="0.3">
      <c r="A19" s="54"/>
      <c r="B19" s="54"/>
      <c r="C19" s="54"/>
      <c r="D19" s="54"/>
      <c r="E19" s="54"/>
      <c r="F19" s="54"/>
      <c r="G19" s="83" t="s">
        <v>40</v>
      </c>
      <c r="H19" s="84">
        <f>SUM(H13:H18)</f>
        <v>0</v>
      </c>
    </row>
    <row r="20" spans="1:8" ht="15" x14ac:dyDescent="0.2">
      <c r="A20" s="107" t="s">
        <v>41</v>
      </c>
      <c r="B20" s="107"/>
      <c r="C20" s="107"/>
      <c r="D20" s="107"/>
      <c r="E20" s="107"/>
      <c r="F20" s="54"/>
      <c r="G20" s="54"/>
      <c r="H20" s="54"/>
    </row>
  </sheetData>
  <protectedRanges>
    <protectedRange sqref="F14:F18" name="Points_1"/>
  </protectedRanges>
  <mergeCells count="16">
    <mergeCell ref="A8:E8"/>
    <mergeCell ref="A1:H2"/>
    <mergeCell ref="A4:E4"/>
    <mergeCell ref="A5:E5"/>
    <mergeCell ref="A6:E6"/>
    <mergeCell ref="A7:E7"/>
    <mergeCell ref="A16:E16"/>
    <mergeCell ref="A17:E17"/>
    <mergeCell ref="A18:E18"/>
    <mergeCell ref="A20:E20"/>
    <mergeCell ref="A9:E9"/>
    <mergeCell ref="A10:E10"/>
    <mergeCell ref="A12:E12"/>
    <mergeCell ref="A13:E13"/>
    <mergeCell ref="A14:E14"/>
    <mergeCell ref="A15:E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C20" sqref="C20"/>
    </sheetView>
  </sheetViews>
  <sheetFormatPr defaultRowHeight="12.75" x14ac:dyDescent="0.2"/>
  <cols>
    <col min="1" max="1" width="38.28515625" customWidth="1"/>
    <col min="2" max="2" width="7.85546875" customWidth="1"/>
    <col min="3" max="3" width="10.42578125" customWidth="1"/>
    <col min="4" max="4" width="8.140625" customWidth="1"/>
    <col min="5" max="5" width="9.28515625" customWidth="1"/>
    <col min="6" max="6" width="7.5703125" customWidth="1"/>
    <col min="7" max="7" width="7.5703125" style="53" customWidth="1"/>
    <col min="8" max="8" width="12.42578125" customWidth="1"/>
  </cols>
  <sheetData>
    <row r="1" spans="1:10" ht="15.75" x14ac:dyDescent="0.25">
      <c r="A1" s="97" t="s">
        <v>0</v>
      </c>
      <c r="B1" s="98"/>
      <c r="C1" s="98"/>
      <c r="D1" s="98"/>
      <c r="E1" s="98"/>
      <c r="F1" s="98"/>
      <c r="G1" s="98"/>
      <c r="H1" s="98"/>
      <c r="I1" s="19"/>
      <c r="J1" s="19"/>
    </row>
    <row r="2" spans="1:10" ht="12.75" customHeight="1" x14ac:dyDescent="0.2">
      <c r="A2" s="99" t="str">
        <f>Responses!A2</f>
        <v xml:space="preserve">RFP730-17123 Wortham Theatre Building #507 Annex (Rebid) </v>
      </c>
      <c r="B2" s="99"/>
      <c r="C2" s="99"/>
      <c r="D2" s="99"/>
      <c r="E2" s="99"/>
      <c r="F2" s="99"/>
      <c r="G2" s="99"/>
      <c r="H2" s="99"/>
      <c r="I2" s="99"/>
      <c r="J2" s="19"/>
    </row>
    <row r="3" spans="1:10" ht="15.75" thickBot="1" x14ac:dyDescent="0.25">
      <c r="A3" s="19"/>
      <c r="B3" s="19"/>
      <c r="C3" s="19"/>
      <c r="D3" s="19"/>
      <c r="E3" s="19"/>
      <c r="F3" s="19"/>
      <c r="H3" s="20"/>
      <c r="I3" s="19"/>
      <c r="J3" s="19"/>
    </row>
    <row r="4" spans="1:10" ht="96.75" customHeight="1" thickTop="1" thickBot="1" x14ac:dyDescent="0.25">
      <c r="A4" s="21" t="s">
        <v>4</v>
      </c>
      <c r="B4" s="22" t="s">
        <v>5</v>
      </c>
      <c r="C4" s="22" t="s">
        <v>6</v>
      </c>
      <c r="D4" s="22" t="s">
        <v>7</v>
      </c>
      <c r="E4" s="22" t="s">
        <v>8</v>
      </c>
      <c r="F4" s="22" t="s">
        <v>9</v>
      </c>
      <c r="G4" s="57" t="s">
        <v>18</v>
      </c>
      <c r="H4" s="62" t="s">
        <v>17</v>
      </c>
      <c r="I4" s="62" t="s">
        <v>10</v>
      </c>
      <c r="J4" s="23"/>
    </row>
    <row r="5" spans="1:10" ht="16.5" thickTop="1" x14ac:dyDescent="0.2">
      <c r="A5" s="59" t="str">
        <f>Responses!A5</f>
        <v>E-Contractors</v>
      </c>
      <c r="B5" s="96">
        <v>27.051993821248395</v>
      </c>
      <c r="C5" s="65">
        <v>11.2</v>
      </c>
      <c r="D5" s="65">
        <v>9</v>
      </c>
      <c r="E5" s="65">
        <v>9.6</v>
      </c>
      <c r="F5" s="65">
        <v>9.9</v>
      </c>
      <c r="G5" s="73">
        <v>3</v>
      </c>
      <c r="H5" s="24">
        <f>SUM(C5:G5)</f>
        <v>42.699999999999996</v>
      </c>
      <c r="I5" s="18">
        <f>SUM(B5:G5)</f>
        <v>69.751993821248391</v>
      </c>
      <c r="J5" s="23"/>
    </row>
    <row r="6" spans="1:10" ht="15" x14ac:dyDescent="0.2">
      <c r="A6" s="59" t="str">
        <f>Responses!A6</f>
        <v>Horizon Group International</v>
      </c>
      <c r="B6" s="96">
        <v>25.308550741263442</v>
      </c>
      <c r="C6" s="65">
        <v>14</v>
      </c>
      <c r="D6" s="65">
        <v>9</v>
      </c>
      <c r="E6" s="65">
        <v>10.5</v>
      </c>
      <c r="F6" s="65">
        <v>9.6</v>
      </c>
      <c r="G6" s="73">
        <v>3</v>
      </c>
      <c r="H6" s="58">
        <f>SUM(C6:G6)</f>
        <v>46.1</v>
      </c>
      <c r="I6" s="18">
        <f>SUM(B6:G6)</f>
        <v>71.40855074126344</v>
      </c>
      <c r="J6" s="19"/>
    </row>
    <row r="7" spans="1:10" ht="15" x14ac:dyDescent="0.2">
      <c r="A7" s="59" t="str">
        <f>Responses!A7</f>
        <v>J.T. Vaughn Construction</v>
      </c>
      <c r="B7" s="96">
        <v>26.491744323472052</v>
      </c>
      <c r="C7" s="65">
        <v>16</v>
      </c>
      <c r="D7" s="65">
        <v>10.5</v>
      </c>
      <c r="E7" s="65">
        <v>10.5</v>
      </c>
      <c r="F7" s="65">
        <v>9.9</v>
      </c>
      <c r="G7" s="73">
        <v>3</v>
      </c>
      <c r="H7" s="58">
        <f>SUM(C7:G7)</f>
        <v>49.9</v>
      </c>
      <c r="I7" s="18">
        <f>SUM(B7:G7)</f>
        <v>76.391744323472054</v>
      </c>
      <c r="J7" s="40"/>
    </row>
    <row r="8" spans="1:10" ht="15" x14ac:dyDescent="0.2">
      <c r="A8" s="59" t="str">
        <f>Responses!A8</f>
        <v>Nash Industries Construction</v>
      </c>
      <c r="B8" s="96">
        <v>30</v>
      </c>
      <c r="C8" s="65">
        <v>12</v>
      </c>
      <c r="D8" s="65">
        <v>8.4</v>
      </c>
      <c r="E8" s="65">
        <v>9.9</v>
      </c>
      <c r="F8" s="65">
        <v>9</v>
      </c>
      <c r="G8" s="73">
        <v>3</v>
      </c>
      <c r="H8" s="58">
        <f t="shared" ref="H8:H9" si="0">SUM(C8:G8)</f>
        <v>42.3</v>
      </c>
      <c r="I8" s="18">
        <f t="shared" ref="I8:I9" si="1">SUM(B8:G8)</f>
        <v>72.3</v>
      </c>
      <c r="J8" s="40"/>
    </row>
    <row r="9" spans="1:10" ht="15" x14ac:dyDescent="0.2">
      <c r="A9" s="59" t="str">
        <f>Responses!A9</f>
        <v>Rogers-O'Brien Construction Co.</v>
      </c>
      <c r="B9" s="96">
        <v>20.248964205392802</v>
      </c>
      <c r="C9" s="65">
        <v>12.8</v>
      </c>
      <c r="D9" s="65">
        <v>9.6</v>
      </c>
      <c r="E9" s="65">
        <v>9.9</v>
      </c>
      <c r="F9" s="65">
        <v>9.6</v>
      </c>
      <c r="G9" s="73">
        <v>3</v>
      </c>
      <c r="H9" s="58">
        <f t="shared" si="0"/>
        <v>44.9</v>
      </c>
      <c r="I9" s="18">
        <f t="shared" si="1"/>
        <v>65.148964205392815</v>
      </c>
      <c r="J9" s="40"/>
    </row>
    <row r="10" spans="1:10" x14ac:dyDescent="0.2">
      <c r="A10" s="19"/>
      <c r="J10" s="40"/>
    </row>
  </sheetData>
  <mergeCells count="2">
    <mergeCell ref="A1:H1"/>
    <mergeCell ref="A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B5" sqref="B5"/>
    </sheetView>
  </sheetViews>
  <sheetFormatPr defaultRowHeight="12.75" x14ac:dyDescent="0.2"/>
  <cols>
    <col min="1" max="1" width="40.42578125" customWidth="1"/>
    <col min="2" max="2" width="8.140625" customWidth="1"/>
    <col min="3" max="3" width="7.5703125" customWidth="1"/>
    <col min="4" max="4" width="7.7109375" customWidth="1"/>
    <col min="5" max="6" width="7.85546875" customWidth="1"/>
    <col min="7" max="7" width="8" style="53" customWidth="1"/>
    <col min="8" max="8" width="10.28515625" customWidth="1"/>
  </cols>
  <sheetData>
    <row r="1" spans="1:9" ht="15.75" x14ac:dyDescent="0.25">
      <c r="A1" s="97" t="s">
        <v>0</v>
      </c>
      <c r="B1" s="98"/>
      <c r="C1" s="98"/>
      <c r="D1" s="98"/>
      <c r="E1" s="98"/>
      <c r="F1" s="98"/>
      <c r="G1" s="98"/>
      <c r="H1" s="98"/>
    </row>
    <row r="2" spans="1:9" ht="12.75" customHeight="1" x14ac:dyDescent="0.2">
      <c r="A2" s="99" t="str">
        <f>Responses!A2</f>
        <v xml:space="preserve">RFP730-17123 Wortham Theatre Building #507 Annex (Rebid) </v>
      </c>
      <c r="B2" s="99"/>
      <c r="C2" s="99"/>
      <c r="D2" s="99"/>
      <c r="E2" s="99"/>
      <c r="F2" s="99"/>
      <c r="G2" s="99"/>
      <c r="H2" s="99"/>
      <c r="I2" s="99"/>
    </row>
    <row r="3" spans="1:9" ht="15.75" thickBot="1" x14ac:dyDescent="0.25">
      <c r="A3" s="41"/>
      <c r="B3" s="41"/>
      <c r="C3" s="41"/>
      <c r="D3" s="41"/>
      <c r="E3" s="41"/>
      <c r="F3" s="41"/>
      <c r="H3" s="42"/>
    </row>
    <row r="4" spans="1:9" ht="75" thickTop="1" thickBot="1" x14ac:dyDescent="0.25">
      <c r="A4" s="43" t="s">
        <v>4</v>
      </c>
      <c r="B4" s="44" t="s">
        <v>5</v>
      </c>
      <c r="C4" s="44" t="s">
        <v>6</v>
      </c>
      <c r="D4" s="44" t="s">
        <v>7</v>
      </c>
      <c r="E4" s="44" t="s">
        <v>8</v>
      </c>
      <c r="F4" s="44" t="s">
        <v>9</v>
      </c>
      <c r="G4" s="57" t="s">
        <v>18</v>
      </c>
      <c r="H4" s="62" t="s">
        <v>17</v>
      </c>
      <c r="I4" s="62" t="s">
        <v>10</v>
      </c>
    </row>
    <row r="5" spans="1:9" ht="18" customHeight="1" thickTop="1" x14ac:dyDescent="0.2">
      <c r="A5" s="59" t="str">
        <f>Responses!A5</f>
        <v>E-Contractors</v>
      </c>
      <c r="B5" s="17">
        <v>27.051993821248395</v>
      </c>
      <c r="C5" s="65">
        <v>12</v>
      </c>
      <c r="D5" s="65">
        <v>9</v>
      </c>
      <c r="E5" s="65">
        <v>9</v>
      </c>
      <c r="F5" s="65">
        <v>9</v>
      </c>
      <c r="G5" s="73">
        <v>3</v>
      </c>
      <c r="H5" s="58">
        <f>SUM(C5:G5)</f>
        <v>42</v>
      </c>
      <c r="I5" s="18">
        <f>SUM(B5:G5)</f>
        <v>69.051993821248402</v>
      </c>
    </row>
    <row r="6" spans="1:9" ht="22.5" customHeight="1" x14ac:dyDescent="0.2">
      <c r="A6" s="59" t="str">
        <f>Responses!A6</f>
        <v>Horizon Group International</v>
      </c>
      <c r="B6" s="17">
        <v>25.308550741263442</v>
      </c>
      <c r="C6" s="65">
        <v>16</v>
      </c>
      <c r="D6" s="65">
        <v>12</v>
      </c>
      <c r="E6" s="65">
        <v>12</v>
      </c>
      <c r="F6" s="65">
        <v>12</v>
      </c>
      <c r="G6" s="73">
        <v>4</v>
      </c>
      <c r="H6" s="58">
        <f>SUM(C6:G6)</f>
        <v>56</v>
      </c>
      <c r="I6" s="18">
        <f>SUM(B6:G6)</f>
        <v>81.308550741263446</v>
      </c>
    </row>
    <row r="7" spans="1:9" ht="20.25" customHeight="1" x14ac:dyDescent="0.2">
      <c r="A7" s="59" t="str">
        <f>Responses!A7</f>
        <v>J.T. Vaughn Construction</v>
      </c>
      <c r="B7" s="17">
        <v>26.491744323472052</v>
      </c>
      <c r="C7" s="65">
        <v>20</v>
      </c>
      <c r="D7" s="65">
        <v>13.5</v>
      </c>
      <c r="E7" s="65">
        <v>15</v>
      </c>
      <c r="F7" s="65">
        <v>15</v>
      </c>
      <c r="G7" s="73">
        <v>5</v>
      </c>
      <c r="H7" s="58">
        <f t="shared" ref="H7" si="0">SUM(C7:G7)</f>
        <v>68.5</v>
      </c>
      <c r="I7" s="18">
        <f>SUM(B7:G7)</f>
        <v>94.991744323472048</v>
      </c>
    </row>
    <row r="8" spans="1:9" ht="15" x14ac:dyDescent="0.2">
      <c r="A8" s="59" t="str">
        <f>Responses!A8</f>
        <v>Nash Industries Construction</v>
      </c>
      <c r="B8" s="17">
        <v>30</v>
      </c>
      <c r="C8" s="65">
        <v>12</v>
      </c>
      <c r="D8" s="65">
        <v>9</v>
      </c>
      <c r="E8" s="65">
        <v>9</v>
      </c>
      <c r="F8" s="65">
        <v>9</v>
      </c>
      <c r="G8" s="73">
        <v>3</v>
      </c>
      <c r="H8" s="58">
        <f t="shared" ref="H8:H9" si="1">SUM(C8:G8)</f>
        <v>42</v>
      </c>
      <c r="I8" s="18">
        <f t="shared" ref="I8:I9" si="2">SUM(B8:G8)</f>
        <v>72</v>
      </c>
    </row>
    <row r="9" spans="1:9" ht="15" x14ac:dyDescent="0.2">
      <c r="A9" s="59" t="str">
        <f>Responses!A9</f>
        <v>Rogers-O'Brien Construction Co.</v>
      </c>
      <c r="B9" s="17">
        <v>20.248964205392802</v>
      </c>
      <c r="C9" s="65">
        <v>16</v>
      </c>
      <c r="D9" s="65">
        <v>12</v>
      </c>
      <c r="E9" s="65">
        <v>6</v>
      </c>
      <c r="F9" s="65">
        <v>10.5</v>
      </c>
      <c r="G9" s="73">
        <v>4</v>
      </c>
      <c r="H9" s="58">
        <f t="shared" si="1"/>
        <v>48.5</v>
      </c>
      <c r="I9" s="18">
        <f t="shared" si="2"/>
        <v>68.748964205392809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B5" sqref="B5:B9"/>
    </sheetView>
  </sheetViews>
  <sheetFormatPr defaultRowHeight="12.75" x14ac:dyDescent="0.2"/>
  <cols>
    <col min="1" max="1" width="34.42578125" customWidth="1"/>
    <col min="2" max="2" width="7" bestFit="1" customWidth="1"/>
    <col min="3" max="6" width="6.42578125" bestFit="1" customWidth="1"/>
    <col min="7" max="7" width="6.42578125" style="53" customWidth="1"/>
    <col min="8" max="8" width="13.42578125" customWidth="1"/>
  </cols>
  <sheetData>
    <row r="1" spans="1:9" ht="15.75" x14ac:dyDescent="0.25">
      <c r="A1" s="97" t="s">
        <v>0</v>
      </c>
      <c r="B1" s="98"/>
      <c r="C1" s="98"/>
      <c r="D1" s="98"/>
      <c r="E1" s="98"/>
      <c r="F1" s="98"/>
      <c r="G1" s="98"/>
      <c r="H1" s="98"/>
    </row>
    <row r="2" spans="1:9" ht="12.75" customHeight="1" x14ac:dyDescent="0.2">
      <c r="A2" s="99" t="str">
        <f>Responses!A2</f>
        <v xml:space="preserve">RFP730-17123 Wortham Theatre Building #507 Annex (Rebid) </v>
      </c>
      <c r="B2" s="99"/>
      <c r="C2" s="99"/>
      <c r="D2" s="99"/>
      <c r="E2" s="99"/>
      <c r="F2" s="99"/>
      <c r="G2" s="99"/>
      <c r="H2" s="99"/>
      <c r="I2" s="99"/>
    </row>
    <row r="3" spans="1:9" ht="15.75" thickBot="1" x14ac:dyDescent="0.25">
      <c r="A3" s="45"/>
      <c r="B3" s="45"/>
      <c r="C3" s="45"/>
      <c r="D3" s="45"/>
      <c r="E3" s="45"/>
      <c r="F3" s="45"/>
      <c r="H3" s="46"/>
    </row>
    <row r="4" spans="1:9" ht="75" thickTop="1" thickBot="1" x14ac:dyDescent="0.25">
      <c r="A4" s="47" t="s">
        <v>4</v>
      </c>
      <c r="B4" s="48" t="s">
        <v>5</v>
      </c>
      <c r="C4" s="48" t="s">
        <v>6</v>
      </c>
      <c r="D4" s="48" t="s">
        <v>7</v>
      </c>
      <c r="E4" s="48" t="s">
        <v>8</v>
      </c>
      <c r="F4" s="48" t="s">
        <v>9</v>
      </c>
      <c r="G4" s="57" t="s">
        <v>18</v>
      </c>
      <c r="H4" s="62" t="s">
        <v>17</v>
      </c>
      <c r="I4" s="62" t="s">
        <v>10</v>
      </c>
    </row>
    <row r="5" spans="1:9" ht="23.25" customHeight="1" thickTop="1" x14ac:dyDescent="0.2">
      <c r="A5" s="59" t="str">
        <f>Responses!A5</f>
        <v>E-Contractors</v>
      </c>
      <c r="B5" s="17">
        <v>27.051993821248395</v>
      </c>
      <c r="C5" s="65">
        <v>12</v>
      </c>
      <c r="D5" s="65">
        <v>9</v>
      </c>
      <c r="E5" s="65">
        <v>9</v>
      </c>
      <c r="F5" s="65">
        <v>12</v>
      </c>
      <c r="G5" s="73">
        <v>3</v>
      </c>
      <c r="H5" s="58">
        <f>SUM(C5:G5)</f>
        <v>45</v>
      </c>
      <c r="I5" s="18">
        <f>SUM(B5:G5)</f>
        <v>72.051993821248402</v>
      </c>
    </row>
    <row r="6" spans="1:9" ht="20.25" customHeight="1" x14ac:dyDescent="0.2">
      <c r="A6" s="59" t="str">
        <f>Responses!A6</f>
        <v>Horizon Group International</v>
      </c>
      <c r="B6" s="17">
        <v>25.308550741263442</v>
      </c>
      <c r="C6" s="65">
        <v>12</v>
      </c>
      <c r="D6" s="65">
        <v>9</v>
      </c>
      <c r="E6" s="65">
        <v>10.5</v>
      </c>
      <c r="F6" s="65">
        <v>10.5</v>
      </c>
      <c r="G6" s="73">
        <v>3</v>
      </c>
      <c r="H6" s="58">
        <f t="shared" ref="H6:H7" si="0">SUM(C6:G6)</f>
        <v>45</v>
      </c>
      <c r="I6" s="18">
        <f t="shared" ref="I6:I7" si="1">SUM(B6:G6)</f>
        <v>70.308550741263446</v>
      </c>
    </row>
    <row r="7" spans="1:9" ht="18.75" customHeight="1" x14ac:dyDescent="0.2">
      <c r="A7" s="59" t="str">
        <f>Responses!A7</f>
        <v>J.T. Vaughn Construction</v>
      </c>
      <c r="B7" s="17">
        <v>26.491744323472052</v>
      </c>
      <c r="C7" s="65">
        <v>20</v>
      </c>
      <c r="D7" s="65">
        <v>15</v>
      </c>
      <c r="E7" s="65">
        <v>12</v>
      </c>
      <c r="F7" s="65">
        <v>13.5</v>
      </c>
      <c r="G7" s="73">
        <v>3</v>
      </c>
      <c r="H7" s="58">
        <f t="shared" si="0"/>
        <v>63.5</v>
      </c>
      <c r="I7" s="18">
        <f t="shared" si="1"/>
        <v>89.991744323472048</v>
      </c>
    </row>
    <row r="8" spans="1:9" ht="15" x14ac:dyDescent="0.2">
      <c r="A8" s="59" t="str">
        <f>Responses!A8</f>
        <v>Nash Industries Construction</v>
      </c>
      <c r="B8" s="17">
        <v>30</v>
      </c>
      <c r="C8" s="65">
        <v>11.2</v>
      </c>
      <c r="D8" s="65">
        <v>6</v>
      </c>
      <c r="E8" s="65">
        <v>9</v>
      </c>
      <c r="F8" s="65">
        <v>8.4</v>
      </c>
      <c r="G8" s="73">
        <v>3</v>
      </c>
      <c r="H8" s="58">
        <f t="shared" ref="H8:H9" si="2">SUM(C8:G8)</f>
        <v>37.6</v>
      </c>
      <c r="I8" s="18">
        <f t="shared" ref="I8:I9" si="3">SUM(B8:G8)</f>
        <v>67.600000000000009</v>
      </c>
    </row>
    <row r="9" spans="1:9" ht="15" x14ac:dyDescent="0.2">
      <c r="A9" s="59" t="str">
        <f>Responses!A9</f>
        <v>Rogers-O'Brien Construction Co.</v>
      </c>
      <c r="B9" s="17">
        <v>20.248964205392802</v>
      </c>
      <c r="C9" s="65">
        <v>12</v>
      </c>
      <c r="D9" s="65">
        <v>9</v>
      </c>
      <c r="E9" s="65">
        <v>9</v>
      </c>
      <c r="F9" s="65">
        <v>9</v>
      </c>
      <c r="G9" s="73">
        <v>3</v>
      </c>
      <c r="H9" s="58">
        <f t="shared" si="2"/>
        <v>42</v>
      </c>
      <c r="I9" s="18">
        <f t="shared" si="3"/>
        <v>62.248964205392802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B5" sqref="B5:B9"/>
    </sheetView>
  </sheetViews>
  <sheetFormatPr defaultRowHeight="12.75" x14ac:dyDescent="0.2"/>
  <cols>
    <col min="1" max="1" width="34.28515625" customWidth="1"/>
    <col min="2" max="2" width="9.140625" customWidth="1"/>
    <col min="3" max="4" width="6.7109375" customWidth="1"/>
    <col min="5" max="5" width="7" customWidth="1"/>
    <col min="6" max="6" width="6.42578125" customWidth="1"/>
    <col min="7" max="7" width="6.42578125" style="53" customWidth="1"/>
    <col min="8" max="8" width="11.140625" customWidth="1"/>
  </cols>
  <sheetData>
    <row r="1" spans="1:9" ht="15.75" x14ac:dyDescent="0.25">
      <c r="A1" s="97" t="s">
        <v>0</v>
      </c>
      <c r="B1" s="98"/>
      <c r="C1" s="98"/>
      <c r="D1" s="98"/>
      <c r="E1" s="98"/>
      <c r="F1" s="98"/>
      <c r="G1" s="98"/>
      <c r="H1" s="98"/>
    </row>
    <row r="2" spans="1:9" ht="12.75" customHeight="1" x14ac:dyDescent="0.2">
      <c r="A2" s="99" t="str">
        <f>Responses!A2</f>
        <v xml:space="preserve">RFP730-17123 Wortham Theatre Building #507 Annex (Rebid) </v>
      </c>
      <c r="B2" s="99"/>
      <c r="C2" s="99"/>
      <c r="D2" s="99"/>
      <c r="E2" s="99"/>
      <c r="F2" s="99"/>
      <c r="G2" s="99"/>
      <c r="H2" s="99"/>
      <c r="I2" s="99"/>
    </row>
    <row r="3" spans="1:9" ht="15.75" thickBot="1" x14ac:dyDescent="0.25">
      <c r="A3" s="49"/>
      <c r="B3" s="49"/>
      <c r="C3" s="49"/>
      <c r="D3" s="49"/>
      <c r="E3" s="49"/>
      <c r="F3" s="49"/>
      <c r="H3" s="50"/>
    </row>
    <row r="4" spans="1:9" ht="75" thickTop="1" thickBot="1" x14ac:dyDescent="0.25">
      <c r="A4" s="51" t="s">
        <v>4</v>
      </c>
      <c r="B4" s="52" t="s">
        <v>5</v>
      </c>
      <c r="C4" s="52" t="s">
        <v>6</v>
      </c>
      <c r="D4" s="52" t="s">
        <v>7</v>
      </c>
      <c r="E4" s="52" t="s">
        <v>8</v>
      </c>
      <c r="F4" s="52" t="s">
        <v>9</v>
      </c>
      <c r="G4" s="57" t="s">
        <v>18</v>
      </c>
      <c r="H4" s="62" t="s">
        <v>17</v>
      </c>
      <c r="I4" s="62" t="s">
        <v>10</v>
      </c>
    </row>
    <row r="5" spans="1:9" ht="18.75" customHeight="1" thickTop="1" x14ac:dyDescent="0.2">
      <c r="A5" s="59" t="str">
        <f>Responses!A5</f>
        <v>E-Contractors</v>
      </c>
      <c r="B5" s="17">
        <v>27.051993821248395</v>
      </c>
      <c r="C5" s="65">
        <v>4</v>
      </c>
      <c r="D5" s="65">
        <v>3</v>
      </c>
      <c r="E5" s="65">
        <v>6</v>
      </c>
      <c r="F5" s="65">
        <v>6</v>
      </c>
      <c r="G5" s="73">
        <v>2</v>
      </c>
      <c r="H5" s="58">
        <f>SUM(C5:G5)</f>
        <v>21</v>
      </c>
      <c r="I5" s="18">
        <f>SUM(B5:G5)</f>
        <v>48.051993821248395</v>
      </c>
    </row>
    <row r="6" spans="1:9" ht="18.75" customHeight="1" x14ac:dyDescent="0.2">
      <c r="A6" s="59" t="str">
        <f>Responses!A6</f>
        <v>Horizon Group International</v>
      </c>
      <c r="B6" s="17">
        <v>25.308550741263442</v>
      </c>
      <c r="C6" s="65">
        <v>8</v>
      </c>
      <c r="D6" s="65">
        <v>6</v>
      </c>
      <c r="E6" s="65">
        <v>6</v>
      </c>
      <c r="F6" s="65">
        <v>6</v>
      </c>
      <c r="G6" s="73">
        <v>2</v>
      </c>
      <c r="H6" s="58">
        <f t="shared" ref="H6:H7" si="0">SUM(C6:G6)</f>
        <v>28</v>
      </c>
      <c r="I6" s="18">
        <f>SUM(B6:G6)</f>
        <v>53.308550741263446</v>
      </c>
    </row>
    <row r="7" spans="1:9" ht="20.25" customHeight="1" x14ac:dyDescent="0.2">
      <c r="A7" s="59" t="str">
        <f>Responses!A7</f>
        <v>J.T. Vaughn Construction</v>
      </c>
      <c r="B7" s="17">
        <v>26.491744323472052</v>
      </c>
      <c r="C7" s="65">
        <v>16</v>
      </c>
      <c r="D7" s="65">
        <v>12</v>
      </c>
      <c r="E7" s="65">
        <v>12</v>
      </c>
      <c r="F7" s="65">
        <v>12</v>
      </c>
      <c r="G7" s="73">
        <v>4</v>
      </c>
      <c r="H7" s="58">
        <f t="shared" si="0"/>
        <v>56</v>
      </c>
      <c r="I7" s="18">
        <f>SUM(B7:G7)</f>
        <v>82.491744323472048</v>
      </c>
    </row>
    <row r="8" spans="1:9" ht="15" x14ac:dyDescent="0.2">
      <c r="A8" s="59" t="str">
        <f>Responses!A8</f>
        <v>Nash Industries Construction</v>
      </c>
      <c r="B8" s="17">
        <v>30</v>
      </c>
      <c r="C8" s="65">
        <v>4</v>
      </c>
      <c r="D8" s="65">
        <v>6</v>
      </c>
      <c r="E8" s="65">
        <v>6</v>
      </c>
      <c r="F8" s="65">
        <v>6</v>
      </c>
      <c r="G8" s="73">
        <v>2</v>
      </c>
      <c r="H8" s="58">
        <f t="shared" ref="H8:H9" si="1">SUM(C8:G8)</f>
        <v>24</v>
      </c>
      <c r="I8" s="18">
        <f t="shared" ref="I8:I9" si="2">SUM(B8:G8)</f>
        <v>54</v>
      </c>
    </row>
    <row r="9" spans="1:9" ht="15" x14ac:dyDescent="0.2">
      <c r="A9" s="59" t="str">
        <f>Responses!A9</f>
        <v>Rogers-O'Brien Construction Co.</v>
      </c>
      <c r="B9" s="17">
        <v>20.248964205392802</v>
      </c>
      <c r="C9" s="65">
        <v>10</v>
      </c>
      <c r="D9" s="65">
        <v>7.5</v>
      </c>
      <c r="E9" s="65">
        <v>9</v>
      </c>
      <c r="F9" s="65">
        <v>9</v>
      </c>
      <c r="G9" s="73">
        <v>3</v>
      </c>
      <c r="H9" s="58">
        <f t="shared" si="1"/>
        <v>38.5</v>
      </c>
      <c r="I9" s="18">
        <f t="shared" si="2"/>
        <v>58.748964205392802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C19" sqref="C19"/>
    </sheetView>
  </sheetViews>
  <sheetFormatPr defaultRowHeight="12.75" x14ac:dyDescent="0.2"/>
  <cols>
    <col min="1" max="1" width="39" customWidth="1"/>
    <col min="2" max="2" width="6.7109375" customWidth="1"/>
    <col min="3" max="3" width="6.5703125" customWidth="1"/>
    <col min="4" max="4" width="6.42578125" customWidth="1"/>
    <col min="5" max="5" width="6.28515625" customWidth="1"/>
    <col min="6" max="6" width="6.85546875" customWidth="1"/>
    <col min="7" max="7" width="6.85546875" style="53" customWidth="1"/>
    <col min="8" max="8" width="11" customWidth="1"/>
  </cols>
  <sheetData>
    <row r="1" spans="1:9" ht="15.75" x14ac:dyDescent="0.25">
      <c r="A1" s="97" t="s">
        <v>0</v>
      </c>
      <c r="B1" s="98"/>
      <c r="C1" s="98"/>
      <c r="D1" s="98"/>
      <c r="E1" s="98"/>
      <c r="F1" s="98"/>
      <c r="G1" s="98"/>
      <c r="H1" s="98"/>
    </row>
    <row r="2" spans="1:9" ht="12.75" customHeight="1" x14ac:dyDescent="0.2">
      <c r="A2" s="99" t="str">
        <f>Responses!A2</f>
        <v xml:space="preserve">RFP730-17123 Wortham Theatre Building #507 Annex (Rebid) </v>
      </c>
      <c r="B2" s="99"/>
      <c r="C2" s="99"/>
      <c r="D2" s="99"/>
      <c r="E2" s="99"/>
      <c r="F2" s="99"/>
      <c r="G2" s="99"/>
      <c r="H2" s="99"/>
      <c r="I2" s="99"/>
    </row>
    <row r="3" spans="1:9" ht="15.75" thickBot="1" x14ac:dyDescent="0.25">
      <c r="A3" s="53"/>
      <c r="B3" s="53"/>
      <c r="C3" s="53"/>
      <c r="D3" s="53"/>
      <c r="E3" s="53"/>
      <c r="F3" s="53"/>
      <c r="H3" s="55"/>
    </row>
    <row r="4" spans="1:9" ht="75" thickTop="1" thickBot="1" x14ac:dyDescent="0.25">
      <c r="A4" s="56" t="s">
        <v>4</v>
      </c>
      <c r="B4" s="57" t="s">
        <v>5</v>
      </c>
      <c r="C4" s="57" t="s">
        <v>6</v>
      </c>
      <c r="D4" s="57" t="s">
        <v>7</v>
      </c>
      <c r="E4" s="57" t="s">
        <v>8</v>
      </c>
      <c r="F4" s="57" t="s">
        <v>9</v>
      </c>
      <c r="G4" s="57" t="s">
        <v>18</v>
      </c>
      <c r="H4" s="62" t="s">
        <v>17</v>
      </c>
      <c r="I4" s="62" t="s">
        <v>10</v>
      </c>
    </row>
    <row r="5" spans="1:9" ht="22.5" customHeight="1" thickTop="1" x14ac:dyDescent="0.2">
      <c r="A5" s="59" t="str">
        <f>Responses!A5</f>
        <v>E-Contractors</v>
      </c>
      <c r="B5" s="17">
        <v>27.051993821248395</v>
      </c>
      <c r="C5" s="65">
        <v>14</v>
      </c>
      <c r="D5" s="65">
        <v>9</v>
      </c>
      <c r="E5" s="65">
        <v>9</v>
      </c>
      <c r="F5" s="65">
        <v>12</v>
      </c>
      <c r="G5" s="73">
        <v>3.5</v>
      </c>
      <c r="H5" s="58">
        <f>SUM(C5:G5)</f>
        <v>47.5</v>
      </c>
      <c r="I5" s="18">
        <f>SUM(B5:G5)</f>
        <v>74.551993821248402</v>
      </c>
    </row>
    <row r="6" spans="1:9" ht="21" customHeight="1" x14ac:dyDescent="0.2">
      <c r="A6" s="59" t="str">
        <f>Responses!A6</f>
        <v>Horizon Group International</v>
      </c>
      <c r="B6" s="17">
        <v>25.308550741263442</v>
      </c>
      <c r="C6" s="65">
        <v>12</v>
      </c>
      <c r="D6" s="65">
        <v>9</v>
      </c>
      <c r="E6" s="65">
        <v>12</v>
      </c>
      <c r="F6" s="65">
        <v>12</v>
      </c>
      <c r="G6" s="73">
        <v>3</v>
      </c>
      <c r="H6" s="58">
        <f t="shared" ref="H6:H7" si="0">SUM(C6:G6)</f>
        <v>48</v>
      </c>
      <c r="I6" s="18">
        <f t="shared" ref="I6:I7" si="1">SUM(B6:G6)</f>
        <v>73.308550741263446</v>
      </c>
    </row>
    <row r="7" spans="1:9" ht="19.5" customHeight="1" x14ac:dyDescent="0.2">
      <c r="A7" s="59" t="str">
        <f>Responses!A7</f>
        <v>J.T. Vaughn Construction</v>
      </c>
      <c r="B7" s="17">
        <v>26.491744323472052</v>
      </c>
      <c r="C7" s="65">
        <v>20</v>
      </c>
      <c r="D7" s="65">
        <v>13.5</v>
      </c>
      <c r="E7" s="65">
        <v>12</v>
      </c>
      <c r="F7" s="65">
        <v>13.5</v>
      </c>
      <c r="G7" s="73">
        <v>3.5</v>
      </c>
      <c r="H7" s="58">
        <f t="shared" si="0"/>
        <v>62.5</v>
      </c>
      <c r="I7" s="18">
        <f t="shared" si="1"/>
        <v>88.991744323472048</v>
      </c>
    </row>
    <row r="8" spans="1:9" ht="15" x14ac:dyDescent="0.2">
      <c r="A8" s="59" t="str">
        <f>Responses!A8</f>
        <v>Nash Industries Construction</v>
      </c>
      <c r="B8" s="17">
        <v>30</v>
      </c>
      <c r="C8" s="65">
        <v>10</v>
      </c>
      <c r="D8" s="65">
        <v>6</v>
      </c>
      <c r="E8" s="65">
        <v>7.5</v>
      </c>
      <c r="F8" s="65">
        <v>8.4</v>
      </c>
      <c r="G8" s="73">
        <v>3</v>
      </c>
      <c r="H8" s="58">
        <f t="shared" ref="H8:H9" si="2">SUM(C8:G8)</f>
        <v>34.9</v>
      </c>
      <c r="I8" s="18">
        <f t="shared" ref="I8:I9" si="3">SUM(B8:G8)</f>
        <v>64.900000000000006</v>
      </c>
    </row>
    <row r="9" spans="1:9" ht="15" x14ac:dyDescent="0.2">
      <c r="A9" s="59" t="str">
        <f>Responses!A9</f>
        <v>Rogers-O'Brien Construction Co.</v>
      </c>
      <c r="B9" s="17">
        <v>20.248964205392802</v>
      </c>
      <c r="C9" s="65">
        <v>12</v>
      </c>
      <c r="D9" s="65">
        <v>9</v>
      </c>
      <c r="E9" s="65">
        <v>10.5</v>
      </c>
      <c r="F9" s="65">
        <v>9</v>
      </c>
      <c r="G9" s="73">
        <v>3.5</v>
      </c>
      <c r="H9" s="58">
        <f t="shared" si="2"/>
        <v>44</v>
      </c>
      <c r="I9" s="18">
        <f t="shared" si="3"/>
        <v>64.248964205392809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opLeftCell="A4" zoomScaleNormal="100" workbookViewId="0">
      <selection activeCell="F16" sqref="F16"/>
    </sheetView>
  </sheetViews>
  <sheetFormatPr defaultRowHeight="15" x14ac:dyDescent="0.2"/>
  <cols>
    <col min="1" max="1" width="43.85546875" style="2" customWidth="1"/>
    <col min="2" max="6" width="9.140625" style="2"/>
    <col min="7" max="7" width="17.5703125" style="2" bestFit="1" customWidth="1"/>
    <col min="8" max="8" width="10.42578125" style="2" customWidth="1"/>
    <col min="9" max="10" width="9.42578125" style="2" customWidth="1"/>
    <col min="11" max="12" width="9" style="2" customWidth="1"/>
    <col min="13" max="13" width="17.5703125" style="2" bestFit="1" customWidth="1"/>
    <col min="14" max="14" width="13.42578125" style="2" customWidth="1"/>
    <col min="15" max="16384" width="9.140625" style="2"/>
  </cols>
  <sheetData>
    <row r="1" spans="1:14" ht="15.75" x14ac:dyDescent="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14" ht="15.75" x14ac:dyDescent="0.2">
      <c r="A2" s="99" t="str">
        <f>Responses!A2</f>
        <v xml:space="preserve">RFP730-17123 Wortham Theatre Building #507 Annex (Rebid) 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</row>
    <row r="3" spans="1:14" ht="15.75" thickBot="1" x14ac:dyDescent="0.25">
      <c r="M3" s="4"/>
      <c r="N3" s="4"/>
    </row>
    <row r="4" spans="1:14" s="3" customFormat="1" ht="151.5" customHeight="1" thickBot="1" x14ac:dyDescent="0.25">
      <c r="A4" s="6" t="s">
        <v>2</v>
      </c>
      <c r="B4" s="14" t="s">
        <v>47</v>
      </c>
      <c r="C4" s="14" t="s">
        <v>48</v>
      </c>
      <c r="D4" s="14" t="s">
        <v>49</v>
      </c>
      <c r="E4" s="14" t="s">
        <v>50</v>
      </c>
      <c r="F4" s="14" t="s">
        <v>51</v>
      </c>
      <c r="G4" s="15" t="s">
        <v>3</v>
      </c>
      <c r="H4" s="5" t="s">
        <v>1</v>
      </c>
      <c r="J4" s="10"/>
      <c r="K4" s="10"/>
      <c r="L4" s="10"/>
    </row>
    <row r="5" spans="1:14" ht="16.5" customHeight="1" x14ac:dyDescent="0.2">
      <c r="A5" s="12" t="str">
        <f>Responses!A5</f>
        <v>E-Contractors</v>
      </c>
      <c r="B5" s="16">
        <f>'1'!H5</f>
        <v>42.699999999999996</v>
      </c>
      <c r="C5" s="16">
        <f>'2'!H5</f>
        <v>42</v>
      </c>
      <c r="D5" s="17">
        <f>'3'!H5</f>
        <v>45</v>
      </c>
      <c r="E5" s="16">
        <f>'4'!H5</f>
        <v>21</v>
      </c>
      <c r="F5" s="18">
        <f>'5'!H5</f>
        <v>47.5</v>
      </c>
      <c r="G5" s="16">
        <f t="shared" ref="G5:G7" si="0">AVERAGE(B5:F5)</f>
        <v>39.64</v>
      </c>
      <c r="H5" s="13">
        <f>RANK(G5,$G$5:$G$9,0)</f>
        <v>4</v>
      </c>
      <c r="J5" s="11"/>
      <c r="K5" s="11"/>
      <c r="L5" s="11"/>
    </row>
    <row r="6" spans="1:14" ht="16.5" customHeight="1" x14ac:dyDescent="0.2">
      <c r="A6" s="12" t="str">
        <f>Responses!A6</f>
        <v>Horizon Group International</v>
      </c>
      <c r="B6" s="16">
        <f>'1'!H6</f>
        <v>46.1</v>
      </c>
      <c r="C6" s="16">
        <f>'2'!H6</f>
        <v>56</v>
      </c>
      <c r="D6" s="17">
        <f>'3'!H6</f>
        <v>45</v>
      </c>
      <c r="E6" s="16">
        <f>'4'!H6</f>
        <v>28</v>
      </c>
      <c r="F6" s="18">
        <f>'5'!H6</f>
        <v>48</v>
      </c>
      <c r="G6" s="16">
        <f t="shared" si="0"/>
        <v>44.62</v>
      </c>
      <c r="H6" s="13">
        <f t="shared" ref="H6:H9" si="1">RANK(G6,$G$5:$G$9,0)</f>
        <v>2</v>
      </c>
      <c r="J6" s="11"/>
      <c r="K6" s="11"/>
      <c r="L6" s="11"/>
    </row>
    <row r="7" spans="1:14" ht="16.5" customHeight="1" x14ac:dyDescent="0.2">
      <c r="A7" s="12" t="str">
        <f>Responses!A7</f>
        <v>J.T. Vaughn Construction</v>
      </c>
      <c r="B7" s="16">
        <f>'1'!H7</f>
        <v>49.9</v>
      </c>
      <c r="C7" s="16">
        <f>'2'!H7</f>
        <v>68.5</v>
      </c>
      <c r="D7" s="17">
        <f>'3'!H7</f>
        <v>63.5</v>
      </c>
      <c r="E7" s="16">
        <f>'4'!H7</f>
        <v>56</v>
      </c>
      <c r="F7" s="18">
        <f>'5'!H7</f>
        <v>62.5</v>
      </c>
      <c r="G7" s="16">
        <f t="shared" si="0"/>
        <v>60.08</v>
      </c>
      <c r="H7" s="13">
        <f t="shared" si="1"/>
        <v>1</v>
      </c>
    </row>
    <row r="8" spans="1:14" x14ac:dyDescent="0.2">
      <c r="A8" s="12" t="str">
        <f>Responses!A8</f>
        <v>Nash Industries Construction</v>
      </c>
      <c r="B8" s="16">
        <f>'1'!H8</f>
        <v>42.3</v>
      </c>
      <c r="C8" s="16">
        <f>'2'!H8</f>
        <v>42</v>
      </c>
      <c r="D8" s="17">
        <f>'3'!H8</f>
        <v>37.6</v>
      </c>
      <c r="E8" s="16">
        <f>'4'!H8</f>
        <v>24</v>
      </c>
      <c r="F8" s="18">
        <f>'5'!H8</f>
        <v>34.9</v>
      </c>
      <c r="G8" s="16">
        <f t="shared" ref="G8:G9" si="2">AVERAGE(B8:F8)</f>
        <v>36.160000000000004</v>
      </c>
      <c r="H8" s="13">
        <f t="shared" si="1"/>
        <v>5</v>
      </c>
    </row>
    <row r="9" spans="1:14" x14ac:dyDescent="0.2">
      <c r="A9" s="12" t="str">
        <f>Responses!A9</f>
        <v>Rogers-O'Brien Construction Co.</v>
      </c>
      <c r="B9" s="16">
        <f>'1'!H9</f>
        <v>44.9</v>
      </c>
      <c r="C9" s="16">
        <f>'2'!H9</f>
        <v>48.5</v>
      </c>
      <c r="D9" s="17">
        <f>'3'!H9</f>
        <v>42</v>
      </c>
      <c r="E9" s="16">
        <f>'4'!H9</f>
        <v>38.5</v>
      </c>
      <c r="F9" s="18">
        <f>'5'!H9</f>
        <v>44</v>
      </c>
      <c r="G9" s="16">
        <f t="shared" si="2"/>
        <v>43.58</v>
      </c>
      <c r="H9" s="13">
        <f t="shared" si="1"/>
        <v>3</v>
      </c>
    </row>
    <row r="10" spans="1:14" x14ac:dyDescent="0.2">
      <c r="C10" s="63"/>
      <c r="D10" s="63"/>
      <c r="E10" s="63"/>
      <c r="F10" s="63"/>
    </row>
    <row r="11" spans="1:14" x14ac:dyDescent="0.2">
      <c r="C11" s="63"/>
      <c r="D11" s="63"/>
      <c r="E11" s="63"/>
      <c r="F11" s="63"/>
    </row>
  </sheetData>
  <mergeCells count="2">
    <mergeCell ref="A1:N1"/>
    <mergeCell ref="A2:N2"/>
  </mergeCells>
  <phoneticPr fontId="1" type="noConversion"/>
  <pageMargins left="0.75" right="0.75" top="1" bottom="1" header="0.5" footer="0.5"/>
  <pageSetup scale="95" orientation="landscape" horizontalDpi="1200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0"/>
  <sheetViews>
    <sheetView workbookViewId="0">
      <selection activeCell="D44" sqref="D44"/>
    </sheetView>
  </sheetViews>
  <sheetFormatPr defaultRowHeight="12.75" x14ac:dyDescent="0.2"/>
  <cols>
    <col min="2" max="2" width="30.7109375" bestFit="1" customWidth="1"/>
    <col min="3" max="3" width="37.140625" customWidth="1"/>
    <col min="4" max="4" width="34.42578125" customWidth="1"/>
    <col min="5" max="5" width="33.5703125" customWidth="1"/>
    <col min="6" max="6" width="32.42578125" customWidth="1"/>
    <col min="7" max="7" width="37.140625" customWidth="1"/>
  </cols>
  <sheetData>
    <row r="1" spans="1:7" x14ac:dyDescent="0.2">
      <c r="A1" s="25"/>
      <c r="B1" s="25"/>
      <c r="C1" s="25"/>
      <c r="D1" s="25"/>
      <c r="E1" s="25"/>
      <c r="F1" s="25"/>
      <c r="G1" s="53"/>
    </row>
    <row r="2" spans="1:7" x14ac:dyDescent="0.2">
      <c r="A2" s="25"/>
      <c r="B2" s="25"/>
      <c r="C2" s="25"/>
      <c r="D2" s="25"/>
      <c r="E2" s="25"/>
      <c r="F2" s="25"/>
      <c r="G2" s="53"/>
    </row>
    <row r="3" spans="1:7" ht="15.75" x14ac:dyDescent="0.2">
      <c r="A3" s="25"/>
      <c r="B3" s="102"/>
      <c r="C3" s="102"/>
      <c r="D3" s="102"/>
      <c r="E3" s="102"/>
      <c r="F3" s="25"/>
      <c r="G3" s="53"/>
    </row>
    <row r="4" spans="1:7" ht="15.75" x14ac:dyDescent="0.2">
      <c r="A4" s="25"/>
      <c r="B4" s="101" t="str">
        <f>Responses!A2</f>
        <v xml:space="preserve">RFP730-17123 Wortham Theatre Building #507 Annex (Rebid) </v>
      </c>
      <c r="C4" s="101"/>
      <c r="D4" s="101"/>
      <c r="E4" s="101"/>
      <c r="F4" s="25"/>
      <c r="G4" s="53"/>
    </row>
    <row r="5" spans="1:7" x14ac:dyDescent="0.2">
      <c r="A5" s="25"/>
      <c r="B5" s="25"/>
      <c r="C5" s="25"/>
      <c r="D5" s="25"/>
      <c r="E5" s="25"/>
      <c r="F5" s="25"/>
      <c r="G5" s="53"/>
    </row>
    <row r="6" spans="1:7" x14ac:dyDescent="0.2">
      <c r="A6" s="25"/>
      <c r="B6" s="25"/>
      <c r="C6" s="26" t="s">
        <v>11</v>
      </c>
      <c r="D6" s="100"/>
      <c r="E6" s="100"/>
      <c r="F6" s="100"/>
      <c r="G6" s="100"/>
    </row>
    <row r="7" spans="1:7" ht="15.75" x14ac:dyDescent="0.25">
      <c r="A7" s="25"/>
      <c r="B7" s="27" t="s">
        <v>12</v>
      </c>
      <c r="C7" s="28" t="s">
        <v>46</v>
      </c>
      <c r="D7" s="28" t="s">
        <v>44</v>
      </c>
      <c r="E7" s="28" t="s">
        <v>21</v>
      </c>
      <c r="F7" s="28" t="s">
        <v>45</v>
      </c>
      <c r="G7" s="28" t="s">
        <v>42</v>
      </c>
    </row>
    <row r="8" spans="1:7" ht="15.75" x14ac:dyDescent="0.25">
      <c r="A8" s="25"/>
      <c r="B8" s="29" t="s">
        <v>13</v>
      </c>
      <c r="C8" s="30">
        <v>1124499</v>
      </c>
      <c r="D8" s="30">
        <v>1235000</v>
      </c>
      <c r="E8" s="31">
        <v>1256000</v>
      </c>
      <c r="F8" s="31">
        <v>1300350</v>
      </c>
      <c r="G8" s="31">
        <v>1490000</v>
      </c>
    </row>
    <row r="9" spans="1:7" ht="15.75" x14ac:dyDescent="0.25">
      <c r="A9" s="25"/>
      <c r="B9" s="32" t="s">
        <v>10</v>
      </c>
      <c r="C9" s="33">
        <f>SUM(C8:C8)</f>
        <v>1124499</v>
      </c>
      <c r="D9" s="33">
        <f>SUM(D8:D8)</f>
        <v>1235000</v>
      </c>
      <c r="E9" s="33">
        <f t="shared" ref="E9:G9" si="0">SUM(E8:E8)</f>
        <v>1256000</v>
      </c>
      <c r="F9" s="33">
        <f t="shared" si="0"/>
        <v>1300350</v>
      </c>
      <c r="G9" s="33">
        <f t="shared" si="0"/>
        <v>1490000</v>
      </c>
    </row>
    <row r="10" spans="1:7" ht="15.75" x14ac:dyDescent="0.25">
      <c r="A10" s="25"/>
      <c r="B10" s="29" t="s">
        <v>14</v>
      </c>
      <c r="C10" s="34">
        <v>0</v>
      </c>
      <c r="D10" s="34">
        <f>D9-C9</f>
        <v>110501</v>
      </c>
      <c r="E10" s="31">
        <f>E9-C9</f>
        <v>131501</v>
      </c>
      <c r="F10" s="31">
        <f>F9-C9</f>
        <v>175851</v>
      </c>
      <c r="G10" s="31">
        <f>G9-C9</f>
        <v>365501</v>
      </c>
    </row>
    <row r="11" spans="1:7" ht="15.75" x14ac:dyDescent="0.25">
      <c r="A11" s="25"/>
      <c r="B11" s="35" t="s">
        <v>15</v>
      </c>
      <c r="C11" s="72">
        <v>30</v>
      </c>
      <c r="D11" s="36">
        <f>$C$11-(D10/$C$9)*$C$11</f>
        <v>27.051993821248395</v>
      </c>
      <c r="E11" s="36">
        <f>ABS($C$11-(E10/$C$9)*$C$11)</f>
        <v>26.491744323472052</v>
      </c>
      <c r="F11" s="36">
        <f t="shared" ref="F11:G11" si="1">ABS($C$11-(F10/$C$9)*$C$11)</f>
        <v>25.308550741263442</v>
      </c>
      <c r="G11" s="36">
        <f t="shared" si="1"/>
        <v>20.248964205392802</v>
      </c>
    </row>
    <row r="12" spans="1:7" x14ac:dyDescent="0.2">
      <c r="A12" s="25"/>
      <c r="B12" s="66"/>
      <c r="C12" s="67"/>
      <c r="D12" s="66"/>
      <c r="E12" s="66"/>
      <c r="F12" s="25"/>
      <c r="G12" s="53"/>
    </row>
    <row r="13" spans="1:7" x14ac:dyDescent="0.2">
      <c r="A13" s="25"/>
      <c r="B13" s="68" t="s">
        <v>16</v>
      </c>
      <c r="C13" s="68" t="s">
        <v>19</v>
      </c>
      <c r="D13" s="68" t="s">
        <v>20</v>
      </c>
      <c r="E13" s="25"/>
      <c r="F13" s="25"/>
      <c r="G13" s="53"/>
    </row>
    <row r="14" spans="1:7" x14ac:dyDescent="0.2">
      <c r="A14" s="25"/>
      <c r="B14" s="66" t="str">
        <f>Responses!A5</f>
        <v>E-Contractors</v>
      </c>
      <c r="C14" s="69">
        <f>D8</f>
        <v>1235000</v>
      </c>
      <c r="D14" s="95">
        <f>D11</f>
        <v>27.051993821248395</v>
      </c>
      <c r="E14" s="25"/>
      <c r="F14" s="25"/>
      <c r="G14" s="53"/>
    </row>
    <row r="15" spans="1:7" x14ac:dyDescent="0.2">
      <c r="A15" s="25"/>
      <c r="B15" s="66" t="str">
        <f>Responses!A6</f>
        <v>Horizon Group International</v>
      </c>
      <c r="C15" s="69">
        <f>F8</f>
        <v>1300350</v>
      </c>
      <c r="D15" s="95">
        <f>F11</f>
        <v>25.308550741263442</v>
      </c>
      <c r="E15" s="25"/>
      <c r="F15" s="25"/>
      <c r="G15" s="53"/>
    </row>
    <row r="16" spans="1:7" x14ac:dyDescent="0.2">
      <c r="A16" s="25"/>
      <c r="B16" s="66" t="str">
        <f>Responses!A7</f>
        <v>J.T. Vaughn Construction</v>
      </c>
      <c r="C16" s="70">
        <f>E8</f>
        <v>1256000</v>
      </c>
      <c r="D16" s="95">
        <f>E11</f>
        <v>26.491744323472052</v>
      </c>
      <c r="E16" s="25"/>
      <c r="F16" s="25"/>
      <c r="G16" s="53"/>
    </row>
    <row r="17" spans="1:7" x14ac:dyDescent="0.2">
      <c r="A17" s="25"/>
      <c r="B17" s="66" t="str">
        <f>Responses!A8</f>
        <v>Nash Industries Construction</v>
      </c>
      <c r="C17" s="70">
        <f>C8</f>
        <v>1124499</v>
      </c>
      <c r="D17" s="95">
        <f>C11</f>
        <v>30</v>
      </c>
      <c r="E17" s="25"/>
      <c r="F17" s="25"/>
      <c r="G17" s="53"/>
    </row>
    <row r="18" spans="1:7" x14ac:dyDescent="0.2">
      <c r="A18" s="25"/>
      <c r="B18" s="66" t="str">
        <f>Responses!A9</f>
        <v>Rogers-O'Brien Construction Co.</v>
      </c>
      <c r="C18" s="94">
        <f>G8</f>
        <v>1490000</v>
      </c>
      <c r="D18" s="95">
        <f>G11</f>
        <v>20.248964205392802</v>
      </c>
      <c r="E18" s="25"/>
      <c r="F18" s="25"/>
      <c r="G18" s="53"/>
    </row>
    <row r="19" spans="1:7" x14ac:dyDescent="0.2">
      <c r="A19" s="53"/>
      <c r="B19" s="71"/>
      <c r="C19" s="71"/>
      <c r="D19" s="71"/>
      <c r="E19" s="53"/>
      <c r="F19" s="53"/>
      <c r="G19" s="53"/>
    </row>
    <row r="20" spans="1:7" x14ac:dyDescent="0.2">
      <c r="A20" s="53"/>
      <c r="B20" s="53"/>
      <c r="C20" s="53"/>
      <c r="D20" s="53"/>
      <c r="E20" s="53"/>
      <c r="F20" s="53"/>
      <c r="G20" s="53"/>
    </row>
  </sheetData>
  <sortState ref="B14:C19">
    <sortCondition ref="C14:C19"/>
  </sortState>
  <mergeCells count="3">
    <mergeCell ref="D6:G6"/>
    <mergeCell ref="B4:E4"/>
    <mergeCell ref="B3:E3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A17" sqref="A17"/>
    </sheetView>
  </sheetViews>
  <sheetFormatPr defaultRowHeight="12.75" x14ac:dyDescent="0.2"/>
  <cols>
    <col min="1" max="1" width="44" bestFit="1" customWidth="1"/>
    <col min="2" max="3" width="7" bestFit="1" customWidth="1"/>
    <col min="4" max="4" width="8.28515625" bestFit="1" customWidth="1"/>
    <col min="5" max="6" width="7" bestFit="1" customWidth="1"/>
    <col min="7" max="7" width="17.5703125" bestFit="1" customWidth="1"/>
    <col min="8" max="8" width="10.42578125" bestFit="1" customWidth="1"/>
  </cols>
  <sheetData>
    <row r="1" spans="1:9" ht="15.75" x14ac:dyDescent="0.25">
      <c r="A1" s="97" t="s">
        <v>0</v>
      </c>
      <c r="B1" s="98"/>
      <c r="C1" s="98"/>
      <c r="D1" s="98"/>
      <c r="E1" s="98"/>
      <c r="F1" s="98"/>
      <c r="G1" s="98"/>
      <c r="H1" s="98"/>
    </row>
    <row r="2" spans="1:9" x14ac:dyDescent="0.2">
      <c r="A2" s="99" t="str">
        <f>Responses!A2</f>
        <v xml:space="preserve">RFP730-17123 Wortham Theatre Building #507 Annex (Rebid) </v>
      </c>
      <c r="B2" s="103"/>
      <c r="C2" s="103"/>
      <c r="D2" s="103"/>
      <c r="E2" s="103"/>
      <c r="F2" s="103"/>
      <c r="G2" s="103"/>
      <c r="H2" s="103"/>
    </row>
    <row r="3" spans="1:9" ht="15.75" thickBot="1" x14ac:dyDescent="0.25">
      <c r="A3" s="54"/>
      <c r="B3" s="54"/>
      <c r="C3" s="54"/>
      <c r="D3" s="54"/>
      <c r="E3" s="54"/>
      <c r="F3" s="54"/>
      <c r="G3" s="60"/>
      <c r="H3" s="60"/>
    </row>
    <row r="4" spans="1:9" ht="121.5" customHeight="1" thickBot="1" x14ac:dyDescent="0.25">
      <c r="A4" s="6" t="s">
        <v>2</v>
      </c>
      <c r="B4" s="37" t="str">
        <f>'Technical Summary'!B4</f>
        <v>Evaluator 1</v>
      </c>
      <c r="C4" s="37" t="str">
        <f>'Technical Summary'!C4</f>
        <v>Evaluator 2</v>
      </c>
      <c r="D4" s="37" t="str">
        <f>'Technical Summary'!D4</f>
        <v>Evaluator 3</v>
      </c>
      <c r="E4" s="37" t="str">
        <f>'Technical Summary'!E4</f>
        <v>Evaluator 4</v>
      </c>
      <c r="F4" s="37" t="str">
        <f>'Technical Summary'!F4</f>
        <v>Evaluator 5</v>
      </c>
      <c r="G4" s="38" t="s">
        <v>3</v>
      </c>
      <c r="H4" s="5" t="s">
        <v>1</v>
      </c>
    </row>
    <row r="5" spans="1:9" s="71" customFormat="1" ht="15" x14ac:dyDescent="0.2">
      <c r="A5" s="39" t="str">
        <f>Responses!A5</f>
        <v>E-Contractors</v>
      </c>
      <c r="B5" s="74">
        <f>'1'!I5</f>
        <v>69.751993821248391</v>
      </c>
      <c r="C5" s="75">
        <f>'2'!I5</f>
        <v>69.051993821248402</v>
      </c>
      <c r="D5" s="75">
        <f>'3'!I5</f>
        <v>72.051993821248402</v>
      </c>
      <c r="E5" s="75">
        <f>'4'!I5</f>
        <v>48.051993821248395</v>
      </c>
      <c r="F5" s="75">
        <f>'5'!I5</f>
        <v>74.551993821248402</v>
      </c>
      <c r="G5" s="76">
        <f>AVERAGE(B5:F5)</f>
        <v>66.691993821248403</v>
      </c>
      <c r="H5" s="77">
        <f>RANK(G5,$G$5:$G$9,0)</f>
        <v>3</v>
      </c>
      <c r="I5" s="86">
        <v>1</v>
      </c>
    </row>
    <row r="6" spans="1:9" s="71" customFormat="1" ht="15" x14ac:dyDescent="0.2">
      <c r="A6" s="39" t="str">
        <f>Responses!A6</f>
        <v>Horizon Group International</v>
      </c>
      <c r="B6" s="74">
        <f>'1'!I6</f>
        <v>71.40855074126344</v>
      </c>
      <c r="C6" s="75">
        <f>'2'!I6</f>
        <v>81.308550741263446</v>
      </c>
      <c r="D6" s="75">
        <f>'3'!I6</f>
        <v>70.308550741263446</v>
      </c>
      <c r="E6" s="75">
        <f>'4'!I6</f>
        <v>53.308550741263446</v>
      </c>
      <c r="F6" s="75">
        <f>'5'!I6</f>
        <v>73.308550741263446</v>
      </c>
      <c r="G6" s="76">
        <f t="shared" ref="G6:G7" si="0">AVERAGE(B6:F6)</f>
        <v>69.92855074126345</v>
      </c>
      <c r="H6" s="77">
        <f t="shared" ref="H6:H9" si="1">RANK(G6,$G$5:$G$9,0)</f>
        <v>2</v>
      </c>
      <c r="I6" s="85">
        <v>2</v>
      </c>
    </row>
    <row r="7" spans="1:9" s="93" customFormat="1" ht="15" x14ac:dyDescent="0.2">
      <c r="A7" s="87" t="str">
        <f>Responses!A7</f>
        <v>J.T. Vaughn Construction</v>
      </c>
      <c r="B7" s="88">
        <f>'1'!I7</f>
        <v>76.391744323472054</v>
      </c>
      <c r="C7" s="89">
        <f>'2'!I7</f>
        <v>94.991744323472048</v>
      </c>
      <c r="D7" s="89">
        <f>'3'!I7</f>
        <v>89.991744323472048</v>
      </c>
      <c r="E7" s="89">
        <f>'4'!I7</f>
        <v>82.491744323472048</v>
      </c>
      <c r="F7" s="89">
        <f>'5'!I7</f>
        <v>88.991744323472048</v>
      </c>
      <c r="G7" s="90">
        <f t="shared" si="0"/>
        <v>86.571744323472061</v>
      </c>
      <c r="H7" s="91">
        <f t="shared" si="1"/>
        <v>1</v>
      </c>
      <c r="I7" s="92">
        <v>3</v>
      </c>
    </row>
    <row r="8" spans="1:9" ht="15" x14ac:dyDescent="0.2">
      <c r="A8" s="39" t="str">
        <f>Responses!A8</f>
        <v>Nash Industries Construction</v>
      </c>
      <c r="B8" s="74">
        <f>'1'!I8</f>
        <v>72.3</v>
      </c>
      <c r="C8" s="75">
        <f>'2'!I8</f>
        <v>72</v>
      </c>
      <c r="D8" s="75">
        <f>'3'!I8</f>
        <v>67.600000000000009</v>
      </c>
      <c r="E8" s="75">
        <f>'4'!I8</f>
        <v>54</v>
      </c>
      <c r="F8" s="75">
        <f>'5'!I8</f>
        <v>64.900000000000006</v>
      </c>
      <c r="G8" s="76">
        <f t="shared" ref="G8:G9" si="2">AVERAGE(B8:F8)</f>
        <v>66.160000000000011</v>
      </c>
      <c r="H8" s="77">
        <f t="shared" si="1"/>
        <v>4</v>
      </c>
      <c r="I8" s="85">
        <v>4</v>
      </c>
    </row>
    <row r="9" spans="1:9" s="53" customFormat="1" ht="15" x14ac:dyDescent="0.2">
      <c r="A9" s="39" t="str">
        <f>Responses!A9</f>
        <v>Rogers-O'Brien Construction Co.</v>
      </c>
      <c r="B9" s="74">
        <f>'1'!I9</f>
        <v>65.148964205392815</v>
      </c>
      <c r="C9" s="75">
        <f>'2'!I9</f>
        <v>68.748964205392809</v>
      </c>
      <c r="D9" s="75">
        <f>'3'!I9</f>
        <v>62.248964205392802</v>
      </c>
      <c r="E9" s="75">
        <f>'4'!I9</f>
        <v>58.748964205392802</v>
      </c>
      <c r="F9" s="75">
        <f>'5'!I9</f>
        <v>64.248964205392809</v>
      </c>
      <c r="G9" s="76">
        <f t="shared" si="2"/>
        <v>63.828964205392808</v>
      </c>
      <c r="H9" s="77">
        <f t="shared" si="1"/>
        <v>5</v>
      </c>
      <c r="I9" s="86">
        <v>5</v>
      </c>
    </row>
    <row r="10" spans="1:9" s="53" customFormat="1" x14ac:dyDescent="0.2"/>
    <row r="11" spans="1:9" s="53" customFormat="1" x14ac:dyDescent="0.2"/>
    <row r="12" spans="1:9" x14ac:dyDescent="0.2">
      <c r="D12" s="53"/>
      <c r="E12" s="53"/>
      <c r="F12" s="53"/>
      <c r="G12" s="53"/>
    </row>
    <row r="13" spans="1:9" x14ac:dyDescent="0.2">
      <c r="D13" s="53"/>
      <c r="E13" s="53"/>
      <c r="F13" s="53"/>
      <c r="G13" s="53"/>
    </row>
    <row r="15" spans="1:9" ht="15" x14ac:dyDescent="0.2">
      <c r="A15" s="61" t="s">
        <v>52</v>
      </c>
    </row>
    <row r="16" spans="1:9" ht="15" x14ac:dyDescent="0.2">
      <c r="A16" s="54"/>
    </row>
    <row r="17" spans="1:1" ht="15" x14ac:dyDescent="0.2">
      <c r="A17" s="61" t="s">
        <v>53</v>
      </c>
    </row>
  </sheetData>
  <mergeCells count="2">
    <mergeCell ref="A1:H1"/>
    <mergeCell ref="A2:H2"/>
  </mergeCells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Responses</vt:lpstr>
      <vt:lpstr>1</vt:lpstr>
      <vt:lpstr>2</vt:lpstr>
      <vt:lpstr>3</vt:lpstr>
      <vt:lpstr>4</vt:lpstr>
      <vt:lpstr>5</vt:lpstr>
      <vt:lpstr>Technical Summary</vt:lpstr>
      <vt:lpstr>Pricing Score Calculation</vt:lpstr>
      <vt:lpstr>Summary</vt:lpstr>
      <vt:lpstr>Criteria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chua2</dc:creator>
  <cp:lastModifiedBy>Phan, Liz</cp:lastModifiedBy>
  <cp:lastPrinted>2010-03-29T18:59:53Z</cp:lastPrinted>
  <dcterms:created xsi:type="dcterms:W3CDTF">2010-03-29T14:58:07Z</dcterms:created>
  <dcterms:modified xsi:type="dcterms:W3CDTF">2017-09-28T17:23:14Z</dcterms:modified>
</cp:coreProperties>
</file>