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PURCHASING\Open Records - Evaluations\FY17\"/>
    </mc:Choice>
  </mc:AlternateContent>
  <bookViews>
    <workbookView xWindow="7740" yWindow="-180" windowWidth="17115" windowHeight="9855" firstSheet="4" activeTab="10"/>
  </bookViews>
  <sheets>
    <sheet name="1" sheetId="58" r:id="rId1"/>
    <sheet name="2" sheetId="57" r:id="rId2"/>
    <sheet name="3" sheetId="55" r:id="rId3"/>
    <sheet name="4" sheetId="54" r:id="rId4"/>
    <sheet name="5" sheetId="53" r:id="rId5"/>
    <sheet name="6" sheetId="52" r:id="rId6"/>
    <sheet name="Technical" sheetId="36" r:id="rId7"/>
    <sheet name="Non-Technical" sheetId="37" r:id="rId8"/>
    <sheet name="Summary" sheetId="1" r:id="rId9"/>
    <sheet name="Cost Evaluation(BAFO)" sheetId="56" r:id="rId10"/>
    <sheet name="Evaluation" sheetId="59" r:id="rId11"/>
  </sheets>
  <externalReferences>
    <externalReference r:id="rId12"/>
    <externalReference r:id="rId13"/>
    <externalReference r:id="rId14"/>
    <externalReference r:id="rId15"/>
    <externalReference r:id="rId16"/>
    <externalReference r:id="rId17"/>
    <externalReference r:id="rId18"/>
  </externalReferences>
  <calcPr calcId="152511"/>
</workbook>
</file>

<file path=xl/calcChain.xml><?xml version="1.0" encoding="utf-8"?>
<calcChain xmlns="http://schemas.openxmlformats.org/spreadsheetml/2006/main">
  <c r="K11" i="59" l="1"/>
  <c r="H11" i="59"/>
  <c r="L11" i="59" s="1"/>
  <c r="E11" i="59"/>
  <c r="B11" i="59"/>
  <c r="K10" i="59"/>
  <c r="H10" i="59"/>
  <c r="L10" i="59" s="1"/>
  <c r="E10" i="59"/>
  <c r="B10" i="59"/>
  <c r="K9" i="59"/>
  <c r="H9" i="59"/>
  <c r="L9" i="59" s="1"/>
  <c r="E9" i="59"/>
  <c r="B9" i="59"/>
  <c r="K8" i="59"/>
  <c r="H8" i="59"/>
  <c r="E8" i="59"/>
  <c r="B8" i="59"/>
  <c r="E1" i="59"/>
  <c r="L8" i="59" l="1"/>
  <c r="G7" i="58" l="1"/>
  <c r="F7" i="58"/>
  <c r="E7" i="58"/>
  <c r="A7" i="58"/>
  <c r="A8" i="36" s="1"/>
  <c r="G6" i="58"/>
  <c r="F6" i="58"/>
  <c r="E6" i="58"/>
  <c r="H6" i="58" s="1"/>
  <c r="B7" i="36" s="1"/>
  <c r="A6" i="58"/>
  <c r="A7" i="36" s="1"/>
  <c r="G5" i="58"/>
  <c r="F5" i="58"/>
  <c r="E5" i="58"/>
  <c r="A5" i="58"/>
  <c r="A6" i="36" s="1"/>
  <c r="G4" i="58"/>
  <c r="F4" i="58"/>
  <c r="E4" i="58"/>
  <c r="H4" i="58" s="1"/>
  <c r="B5" i="36" s="1"/>
  <c r="A4" i="58"/>
  <c r="A5" i="36" s="1"/>
  <c r="B4" i="36"/>
  <c r="H7" i="58" l="1"/>
  <c r="B8" i="36" s="1"/>
  <c r="H5" i="58"/>
  <c r="B6" i="36" s="1"/>
  <c r="G7" i="57"/>
  <c r="F7" i="57"/>
  <c r="E7" i="57"/>
  <c r="H7" i="57" s="1"/>
  <c r="C8" i="36" s="1"/>
  <c r="A7" i="57"/>
  <c r="G6" i="57"/>
  <c r="F6" i="57"/>
  <c r="H6" i="57" s="1"/>
  <c r="C7" i="36" s="1"/>
  <c r="E6" i="57"/>
  <c r="A6" i="57"/>
  <c r="G5" i="57"/>
  <c r="F5" i="57"/>
  <c r="E5" i="57"/>
  <c r="H5" i="57" s="1"/>
  <c r="C6" i="36" s="1"/>
  <c r="A5" i="57"/>
  <c r="G4" i="57"/>
  <c r="H4" i="57" s="1"/>
  <c r="C5" i="36" s="1"/>
  <c r="F4" i="57"/>
  <c r="E4" i="57"/>
  <c r="A4" i="57"/>
  <c r="C4" i="36"/>
  <c r="B5" i="56" l="1"/>
  <c r="B4" i="56"/>
  <c r="B3" i="56"/>
  <c r="B2" i="56"/>
  <c r="C2" i="56" s="1"/>
  <c r="D2" i="56" s="1"/>
  <c r="C3" i="56" l="1"/>
  <c r="D3" i="56" s="1"/>
  <c r="C4" i="56"/>
  <c r="D4" i="56" s="1"/>
  <c r="C5" i="56"/>
  <c r="D5" i="56" s="1"/>
  <c r="G7" i="55"/>
  <c r="F7" i="55"/>
  <c r="D8" i="36" s="1"/>
  <c r="E7" i="55"/>
  <c r="A7" i="55"/>
  <c r="G6" i="55"/>
  <c r="F6" i="55"/>
  <c r="E6" i="55"/>
  <c r="B7" i="37" s="1"/>
  <c r="A6" i="55"/>
  <c r="G5" i="55"/>
  <c r="F5" i="55"/>
  <c r="D6" i="36" s="1"/>
  <c r="E5" i="55"/>
  <c r="A5" i="55"/>
  <c r="G4" i="55"/>
  <c r="H4" i="55" s="1"/>
  <c r="F4" i="55"/>
  <c r="E4" i="55"/>
  <c r="B5" i="37" s="1"/>
  <c r="A4" i="55"/>
  <c r="H5" i="55" l="1"/>
  <c r="B6" i="37"/>
  <c r="H7" i="55"/>
  <c r="B8" i="37"/>
  <c r="B4" i="37"/>
  <c r="D4" i="36"/>
  <c r="D5" i="36"/>
  <c r="D7" i="36"/>
  <c r="H6" i="55"/>
  <c r="G7" i="54"/>
  <c r="F7" i="54"/>
  <c r="E7" i="54"/>
  <c r="H7" i="54" s="1"/>
  <c r="E8" i="36" s="1"/>
  <c r="A7" i="54"/>
  <c r="G6" i="54"/>
  <c r="F6" i="54"/>
  <c r="E6" i="54"/>
  <c r="A6" i="54"/>
  <c r="G5" i="54"/>
  <c r="F5" i="54"/>
  <c r="E5" i="54"/>
  <c r="A5" i="54"/>
  <c r="G4" i="54"/>
  <c r="F4" i="54"/>
  <c r="E4" i="54"/>
  <c r="A4" i="54"/>
  <c r="E4" i="36"/>
  <c r="H5" i="54" l="1"/>
  <c r="E6" i="36" s="1"/>
  <c r="H4" i="54"/>
  <c r="E5" i="36" s="1"/>
  <c r="H6" i="54"/>
  <c r="E7" i="36" s="1"/>
  <c r="G7" i="53"/>
  <c r="F7" i="53"/>
  <c r="E7" i="53"/>
  <c r="H7" i="53" s="1"/>
  <c r="F8" i="36" s="1"/>
  <c r="A7" i="53"/>
  <c r="G6" i="53"/>
  <c r="F6" i="53"/>
  <c r="E6" i="53"/>
  <c r="A6" i="53"/>
  <c r="G5" i="53"/>
  <c r="F5" i="53"/>
  <c r="E5" i="53"/>
  <c r="H5" i="53" s="1"/>
  <c r="F6" i="36" s="1"/>
  <c r="A5" i="53"/>
  <c r="H4" i="53"/>
  <c r="F5" i="36" s="1"/>
  <c r="G4" i="53"/>
  <c r="F4" i="53"/>
  <c r="E4" i="53"/>
  <c r="A4" i="53"/>
  <c r="F4" i="36"/>
  <c r="H6" i="53" l="1"/>
  <c r="F7" i="36" s="1"/>
  <c r="G7" i="52"/>
  <c r="F7" i="52"/>
  <c r="E7" i="52"/>
  <c r="H7" i="52" s="1"/>
  <c r="G8" i="36" s="1"/>
  <c r="A7" i="52"/>
  <c r="G6" i="52"/>
  <c r="F6" i="52"/>
  <c r="E6" i="52"/>
  <c r="A6" i="52"/>
  <c r="G5" i="52"/>
  <c r="F5" i="52"/>
  <c r="E5" i="52"/>
  <c r="A5" i="52"/>
  <c r="G4" i="52"/>
  <c r="F4" i="52"/>
  <c r="E4" i="52"/>
  <c r="A4" i="52"/>
  <c r="G4" i="36"/>
  <c r="H4" i="52" l="1"/>
  <c r="G5" i="36" s="1"/>
  <c r="H5" i="52"/>
  <c r="G6" i="36" s="1"/>
  <c r="G6" i="1" s="1"/>
  <c r="H6" i="52"/>
  <c r="G7" i="36" s="1"/>
  <c r="G7" i="1" s="1"/>
  <c r="F6" i="1"/>
  <c r="C6" i="37"/>
  <c r="C7" i="37"/>
  <c r="C8" i="37"/>
  <c r="I8" i="1" s="1"/>
  <c r="G8" i="1"/>
  <c r="F7" i="1"/>
  <c r="F8" i="1"/>
  <c r="E6" i="1"/>
  <c r="E7" i="1"/>
  <c r="E8" i="1"/>
  <c r="D6" i="1"/>
  <c r="D7" i="1"/>
  <c r="D8" i="1"/>
  <c r="C6" i="1"/>
  <c r="C7" i="1"/>
  <c r="C8" i="1"/>
  <c r="B6" i="1"/>
  <c r="H7" i="36"/>
  <c r="H8" i="36"/>
  <c r="A6" i="37"/>
  <c r="A6" i="1" s="1"/>
  <c r="A7" i="37"/>
  <c r="A7" i="1" s="1"/>
  <c r="A8" i="37"/>
  <c r="A8" i="1" s="1"/>
  <c r="H6" i="1" l="1"/>
  <c r="I7" i="1"/>
  <c r="B8" i="1"/>
  <c r="H8" i="1" s="1"/>
  <c r="J8" i="1" s="1"/>
  <c r="H6" i="36"/>
  <c r="B7" i="1"/>
  <c r="H7" i="1" s="1"/>
  <c r="I6" i="1"/>
  <c r="J6" i="1" s="1"/>
  <c r="J7" i="1" l="1"/>
  <c r="D4" i="1"/>
  <c r="E4" i="1"/>
  <c r="G4" i="1"/>
  <c r="F4" i="1"/>
  <c r="C4" i="1"/>
  <c r="B4" i="1"/>
  <c r="A5" i="37"/>
  <c r="A5" i="1" s="1"/>
  <c r="B5" i="1" l="1"/>
  <c r="C5" i="1"/>
  <c r="G5" i="1"/>
  <c r="F5" i="1"/>
  <c r="E5" i="1"/>
  <c r="D5" i="1"/>
  <c r="H5" i="1" l="1"/>
  <c r="H5" i="36"/>
  <c r="C5" i="37"/>
  <c r="D5" i="37" l="1"/>
  <c r="D8" i="37"/>
  <c r="D7" i="37"/>
  <c r="D6" i="37"/>
  <c r="I5" i="36"/>
  <c r="I8" i="36"/>
  <c r="I7" i="36"/>
  <c r="I6" i="36"/>
  <c r="I5" i="1"/>
  <c r="J5" i="1" s="1"/>
  <c r="K5" i="1" l="1"/>
  <c r="K8" i="1"/>
  <c r="K6" i="1"/>
  <c r="K7" i="1"/>
</calcChain>
</file>

<file path=xl/sharedStrings.xml><?xml version="1.0" encoding="utf-8"?>
<sst xmlns="http://schemas.openxmlformats.org/spreadsheetml/2006/main" count="102" uniqueCount="52">
  <si>
    <t>Company/Vendor Name</t>
  </si>
  <si>
    <t>Ranking</t>
  </si>
  <si>
    <r>
      <t>RESPONDENT SUMMARY</t>
    </r>
    <r>
      <rPr>
        <b/>
        <sz val="12"/>
        <color rgb="FFFF0000"/>
        <rFont val="Arial"/>
        <family val="2"/>
      </rPr>
      <t xml:space="preserve"> </t>
    </r>
  </si>
  <si>
    <t>Average  Technical Score</t>
  </si>
  <si>
    <t>Non-Technical Score                      (cost)</t>
  </si>
  <si>
    <t>Average Technical Score</t>
  </si>
  <si>
    <t>Total Score</t>
  </si>
  <si>
    <t>RFP783-17006 Energy Consulting</t>
  </si>
  <si>
    <t>Vendor</t>
  </si>
  <si>
    <t>Maximum Fees and Expenses for 5 Year Contract</t>
  </si>
  <si>
    <t>Delta Between Lowest Cost and Other Costs</t>
  </si>
  <si>
    <t>Raw Score</t>
  </si>
  <si>
    <t>Comment</t>
  </si>
  <si>
    <t>Amerex Brokers, LLC</t>
  </si>
  <si>
    <t>Bernhard TME, LLC</t>
  </si>
  <si>
    <t>Brasovan Energy</t>
  </si>
  <si>
    <t>Energy Advisory Service</t>
  </si>
  <si>
    <t xml:space="preserve">RESPONDENT SUMMARY </t>
  </si>
  <si>
    <t>Company/Vendor Name:</t>
  </si>
  <si>
    <t>Criteria 1</t>
  </si>
  <si>
    <t>Criteria 2</t>
  </si>
  <si>
    <t>Criteria 3</t>
  </si>
  <si>
    <t>TOTAL</t>
  </si>
  <si>
    <t>$2,000/month after consulting contract signed (September 2017) to end of energy supply contracts (December 2023)</t>
  </si>
  <si>
    <t>Evaluator 1</t>
  </si>
  <si>
    <t>Evaluator 2</t>
  </si>
  <si>
    <t>Evaluator 3</t>
  </si>
  <si>
    <t>Evaluator 4</t>
  </si>
  <si>
    <t>Evaluator 5</t>
  </si>
  <si>
    <t>Evaluator 6</t>
  </si>
  <si>
    <t>Prepared By: Buyer 2 9/15/17</t>
  </si>
  <si>
    <t>Checked By : Buyer 3 9/15/17</t>
  </si>
  <si>
    <t>RESPONDENT EVALUATION MATRIX</t>
  </si>
  <si>
    <t>Evaluator Name:</t>
  </si>
  <si>
    <t xml:space="preserve">Criteria 1 </t>
  </si>
  <si>
    <t>Demonstrated ability of the Contractor to provide services outlined in section 6.2 of this RFP.  Provide specific examples of services provided to clients of a similar size and complexity as the University of Houston System, preferably state universities in Texas.</t>
  </si>
  <si>
    <t>Professional expertise of individuals who will be assigned to the University of Houston System, as indicated by their professional training, industry certifications, and relevant experience.  These individuals must have a thorough understanding of the natural gas and electricity supply markets, industry regulations in Texas and their impact on state university clients, and taxes and fees that apply to (or don’t apply to) state university clients.</t>
  </si>
  <si>
    <t>Total</t>
  </si>
  <si>
    <t>POINTS (1-5)</t>
  </si>
  <si>
    <t>WEIGHT</t>
  </si>
  <si>
    <t>SCORE</t>
  </si>
  <si>
    <r>
      <t xml:space="preserve">Instructions:  </t>
    </r>
    <r>
      <rPr>
        <sz val="10"/>
        <rFont val="Arial"/>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</si>
  <si>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</si>
  <si>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</si>
  <si>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</si>
  <si>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</si>
  <si>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</si>
  <si>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</si>
  <si>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</si>
  <si>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</si>
  <si>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</si>
  <si>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rPr>
        <b/>
        <sz val="10"/>
        <rFont val="Calibri"/>
        <family val="2"/>
        <scheme val="minor"/>
      </rPr>
      <t>Maximum dollar amount Contractor will charge for fees and expenses for providing the requested services over a five year period.  Show calculation of fees and expenses. (BAFO)</t>
    </r>
    <r>
      <rPr>
        <b/>
        <sz val="10"/>
        <color rgb="FFFF0000"/>
        <rFont val="Calibri"/>
        <family val="2"/>
        <scheme val="minor"/>
      </rPr>
      <t xml:space="preserve">
**Do not evaluate cost.  Evaluator 3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</si>
</sst>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color theme="1"/>
      <name val="Calibri"/>
      <family val="2"/>
      <scheme val="minor"/>
    </font>
    <font>
      <b/>
      <sz val="10"/>
      <name val="Calibri"/>
      <family val="2"/>
      <scheme val="minor"/>
    </font>
    <font>
      <sz val="10"/>
      <name val="Calibri"/>
      <family val="2"/>
      <scheme val="minor"/>
    </font>
    <font>
      <sz val="11"/>
      <name val="Arial"/>
      <family val="2"/>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30">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4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s>
  <cellStyleXfs count="116">
    <xf numFmtId="0" fontId="0" fillId="0" borderId="0"/>
    <xf numFmtId="44" fontId="25" fillId="0" borderId="0" applyFont="0" applyFill="0" applyBorder="0" applyAlignment="0" applyProtection="0"/>
    <xf numFmtId="0" fontId="25" fillId="0" borderId="0"/>
    <xf numFmtId="0" fontId="22" fillId="0" borderId="0"/>
    <xf numFmtId="0" fontId="22" fillId="0" borderId="0"/>
    <xf numFmtId="0" fontId="25" fillId="4" borderId="7" applyNumberFormat="0" applyFont="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9" fillId="6" borderId="0" applyNumberFormat="0" applyBorder="0" applyAlignment="0" applyProtection="0"/>
    <xf numFmtId="0" fontId="30" fillId="23" borderId="8" applyNumberFormat="0" applyAlignment="0" applyProtection="0"/>
    <xf numFmtId="0" fontId="31" fillId="24" borderId="9" applyNumberFormat="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0" borderId="10"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7" fillId="10" borderId="8" applyNumberFormat="0" applyAlignment="0" applyProtection="0"/>
    <xf numFmtId="0" fontId="38" fillId="0" borderId="13" applyNumberFormat="0" applyFill="0" applyAlignment="0" applyProtection="0"/>
    <xf numFmtId="0" fontId="39" fillId="25" borderId="0" applyNumberFormat="0" applyBorder="0" applyAlignment="0" applyProtection="0"/>
    <xf numFmtId="0" fontId="26" fillId="4" borderId="7" applyNumberFormat="0" applyFont="0" applyAlignment="0" applyProtection="0"/>
    <xf numFmtId="0" fontId="40" fillId="23" borderId="14" applyNumberFormat="0" applyAlignment="0" applyProtection="0"/>
    <xf numFmtId="0" fontId="41" fillId="0" borderId="0" applyNumberFormat="0" applyFill="0" applyBorder="0" applyAlignment="0" applyProtection="0"/>
    <xf numFmtId="0" fontId="42" fillId="0" borderId="15" applyNumberFormat="0" applyFill="0" applyAlignment="0" applyProtection="0"/>
    <xf numFmtId="0" fontId="43" fillId="0" borderId="0" applyNumberFormat="0" applyFill="0" applyBorder="0" applyAlignment="0" applyProtection="0"/>
    <xf numFmtId="0" fontId="21"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9" fillId="6" borderId="0" applyNumberFormat="0" applyBorder="0" applyAlignment="0" applyProtection="0"/>
    <xf numFmtId="0" fontId="30" fillId="23" borderId="8" applyNumberFormat="0" applyAlignment="0" applyProtection="0"/>
    <xf numFmtId="0" fontId="31" fillId="24" borderId="9" applyNumberFormat="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0" borderId="10"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7" fillId="10" borderId="8" applyNumberFormat="0" applyAlignment="0" applyProtection="0"/>
    <xf numFmtId="0" fontId="38" fillId="0" borderId="13" applyNumberFormat="0" applyFill="0" applyAlignment="0" applyProtection="0"/>
    <xf numFmtId="0" fontId="39" fillId="25" borderId="0" applyNumberFormat="0" applyBorder="0" applyAlignment="0" applyProtection="0"/>
    <xf numFmtId="0" fontId="40" fillId="23" borderId="14" applyNumberFormat="0" applyAlignment="0" applyProtection="0"/>
    <xf numFmtId="0" fontId="41" fillId="0" borderId="0" applyNumberFormat="0" applyFill="0" applyBorder="0" applyAlignment="0" applyProtection="0"/>
    <xf numFmtId="0" fontId="42" fillId="0" borderId="15" applyNumberFormat="0" applyFill="0" applyAlignment="0" applyProtection="0"/>
    <xf numFmtId="0" fontId="43" fillId="0" borderId="0" applyNumberFormat="0" applyFill="0" applyBorder="0" applyAlignment="0" applyProtection="0"/>
    <xf numFmtId="0" fontId="25" fillId="0" borderId="0"/>
    <xf numFmtId="0" fontId="25" fillId="4" borderId="7" applyNumberFormat="0" applyFont="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3" fillId="0" borderId="0"/>
    <xf numFmtId="0" fontId="12"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43" fontId="25" fillId="0" borderId="0" applyFont="0" applyFill="0" applyBorder="0" applyAlignment="0" applyProtection="0"/>
    <xf numFmtId="0" fontId="1" fillId="0" borderId="0"/>
  </cellStyleXfs>
  <cellXfs count="89">
    <xf numFmtId="0" fontId="0" fillId="0" borderId="0" xfId="0"/>
    <xf numFmtId="0" fontId="24" fillId="0" borderId="0" xfId="0" applyFont="1"/>
    <xf numFmtId="0" fontId="24" fillId="0" borderId="0" xfId="0" applyFont="1" applyBorder="1"/>
    <xf numFmtId="0" fontId="23" fillId="0" borderId="1" xfId="0" applyFont="1" applyBorder="1" applyAlignment="1">
      <alignment horizontal="center" vertical="center"/>
    </xf>
    <xf numFmtId="0" fontId="23" fillId="0" borderId="2" xfId="0" applyFont="1" applyFill="1" applyBorder="1" applyAlignment="1">
      <alignment horizontal="center" vertical="center" textRotation="90" wrapText="1"/>
    </xf>
    <xf numFmtId="0" fontId="23" fillId="0" borderId="2" xfId="0" applyFont="1" applyBorder="1" applyAlignment="1">
      <alignment horizontal="center" vertical="center" wrapText="1"/>
    </xf>
    <xf numFmtId="0" fontId="23" fillId="3" borderId="3" xfId="0" applyFont="1" applyFill="1" applyBorder="1" applyAlignment="1">
      <alignment horizontal="center" vertical="center"/>
    </xf>
    <xf numFmtId="0" fontId="23" fillId="0" borderId="0" xfId="0" applyFont="1" applyAlignment="1">
      <alignment horizontal="center" vertical="center"/>
    </xf>
    <xf numFmtId="0" fontId="24" fillId="0" borderId="4" xfId="0" applyFont="1" applyFill="1" applyBorder="1" applyAlignment="1">
      <alignment horizontal="center"/>
    </xf>
    <xf numFmtId="4" fontId="24" fillId="0" borderId="5" xfId="0" applyNumberFormat="1" applyFont="1" applyBorder="1"/>
    <xf numFmtId="0" fontId="24" fillId="3" borderId="6" xfId="0" applyFont="1" applyFill="1" applyBorder="1" applyAlignment="1">
      <alignment horizontal="center"/>
    </xf>
    <xf numFmtId="4" fontId="24" fillId="0" borderId="16" xfId="0" applyNumberFormat="1" applyFont="1" applyBorder="1"/>
    <xf numFmtId="0" fontId="23" fillId="3" borderId="18" xfId="0" applyFont="1" applyFill="1" applyBorder="1" applyAlignment="1">
      <alignment horizontal="center" vertical="center"/>
    </xf>
    <xf numFmtId="0" fontId="23" fillId="0" borderId="1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4" fillId="0" borderId="0" xfId="0" applyFont="1" applyFill="1"/>
    <xf numFmtId="0" fontId="23" fillId="26" borderId="2" xfId="0" applyFont="1" applyFill="1" applyBorder="1" applyAlignment="1">
      <alignment horizontal="center" vertical="center" textRotation="90" wrapText="1"/>
    </xf>
    <xf numFmtId="0" fontId="45" fillId="0" borderId="0" xfId="0" applyFont="1" applyFill="1"/>
    <xf numFmtId="0" fontId="23" fillId="0" borderId="0" xfId="2" applyFont="1" applyBorder="1" applyAlignment="1"/>
    <xf numFmtId="0" fontId="25" fillId="0" borderId="0" xfId="2"/>
    <xf numFmtId="0" fontId="25" fillId="0" borderId="0" xfId="2" applyBorder="1"/>
    <xf numFmtId="0" fontId="47" fillId="0" borderId="21" xfId="113" applyFont="1" applyBorder="1" applyAlignment="1">
      <alignment horizontal="center"/>
    </xf>
    <xf numFmtId="0" fontId="46" fillId="3" borderId="21" xfId="113" applyFont="1" applyFill="1" applyBorder="1" applyAlignment="1">
      <alignment horizontal="center"/>
    </xf>
    <xf numFmtId="0" fontId="48" fillId="0" borderId="0" xfId="2" applyFont="1"/>
    <xf numFmtId="0" fontId="48" fillId="3" borderId="0" xfId="2" applyFont="1" applyFill="1"/>
    <xf numFmtId="164" fontId="0" fillId="0" borderId="0" xfId="114" applyNumberFormat="1" applyFont="1" applyAlignment="1">
      <alignment wrapText="1"/>
    </xf>
    <xf numFmtId="164" fontId="0" fillId="0" borderId="0" xfId="114" applyNumberFormat="1" applyFont="1"/>
    <xf numFmtId="43" fontId="0" fillId="0" borderId="0" xfId="114" applyFont="1"/>
    <xf numFmtId="0" fontId="47" fillId="0" borderId="0" xfId="2" applyFont="1" applyAlignment="1">
      <alignment horizontal="center"/>
    </xf>
    <xf numFmtId="0" fontId="23" fillId="2" borderId="0" xfId="2" applyFont="1" applyFill="1" applyBorder="1" applyAlignment="1">
      <alignment horizontal="center" vertical="center" wrapText="1"/>
    </xf>
    <xf numFmtId="0" fontId="46" fillId="0" borderId="21" xfId="113" applyFont="1" applyBorder="1" applyAlignment="1">
      <alignment horizontal="center"/>
    </xf>
    <xf numFmtId="0" fontId="23" fillId="0" borderId="0" xfId="0" applyFont="1" applyAlignment="1">
      <alignment horizontal="center"/>
    </xf>
    <xf numFmtId="0" fontId="23" fillId="2" borderId="0" xfId="0" applyFont="1" applyFill="1" applyAlignment="1">
      <alignment horizontal="center" vertical="center" wrapText="1"/>
    </xf>
    <xf numFmtId="0" fontId="23" fillId="0" borderId="0" xfId="0" applyFont="1" applyAlignment="1">
      <alignment horizontal="left"/>
    </xf>
    <xf numFmtId="0" fontId="23" fillId="0" borderId="0" xfId="0" applyFont="1" applyAlignment="1"/>
    <xf numFmtId="0" fontId="49" fillId="0" borderId="0" xfId="0" applyFont="1"/>
    <xf numFmtId="0" fontId="49" fillId="27" borderId="0" xfId="0" applyFont="1" applyFill="1" applyBorder="1" applyAlignment="1">
      <alignment horizontal="center"/>
    </xf>
    <xf numFmtId="0" fontId="50" fillId="0" borderId="0" xfId="115" applyFont="1" applyBorder="1" applyAlignment="1">
      <alignment horizontal="center"/>
    </xf>
    <xf numFmtId="0" fontId="50" fillId="0" borderId="22" xfId="0" applyFont="1" applyBorder="1" applyAlignment="1">
      <alignment horizontal="center"/>
    </xf>
    <xf numFmtId="0" fontId="50" fillId="0" borderId="0" xfId="0" applyFont="1" applyBorder="1" applyAlignment="1">
      <alignment horizontal="center"/>
    </xf>
    <xf numFmtId="0" fontId="51" fillId="0" borderId="0" xfId="115" applyFont="1"/>
    <xf numFmtId="0" fontId="52" fillId="0" borderId="23" xfId="115" applyFont="1" applyFill="1" applyBorder="1" applyAlignment="1">
      <alignment horizontal="left" vertical="center" wrapText="1"/>
    </xf>
    <xf numFmtId="0" fontId="52" fillId="0" borderId="24" xfId="115" applyFont="1" applyFill="1" applyBorder="1" applyAlignment="1">
      <alignment horizontal="left" vertical="center" wrapText="1"/>
    </xf>
    <xf numFmtId="0" fontId="52" fillId="0" borderId="18" xfId="115" applyFont="1" applyFill="1" applyBorder="1" applyAlignment="1">
      <alignment horizontal="left" vertical="center" wrapText="1"/>
    </xf>
    <xf numFmtId="0" fontId="47" fillId="0" borderId="23" xfId="115" applyFont="1" applyFill="1" applyBorder="1" applyAlignment="1">
      <alignment horizontal="left" vertical="center" wrapText="1"/>
    </xf>
    <xf numFmtId="0" fontId="47" fillId="0" borderId="24" xfId="115" applyFont="1" applyFill="1" applyBorder="1" applyAlignment="1">
      <alignment horizontal="left" vertical="center" wrapText="1"/>
    </xf>
    <xf numFmtId="0" fontId="47" fillId="0" borderId="18" xfId="115" applyFont="1" applyFill="1" applyBorder="1" applyAlignment="1">
      <alignment horizontal="left" vertical="center" wrapText="1"/>
    </xf>
    <xf numFmtId="0" fontId="47" fillId="0" borderId="23" xfId="115" applyFont="1" applyFill="1" applyBorder="1" applyAlignment="1">
      <alignment horizontal="center" vertical="center" wrapText="1"/>
    </xf>
    <xf numFmtId="0" fontId="47" fillId="0" borderId="24" xfId="115" applyFont="1" applyFill="1" applyBorder="1" applyAlignment="1">
      <alignment horizontal="center" vertical="center" wrapText="1"/>
    </xf>
    <xf numFmtId="0" fontId="47" fillId="0" borderId="18" xfId="115" applyFont="1" applyFill="1" applyBorder="1" applyAlignment="1">
      <alignment horizontal="center" vertical="center" wrapText="1"/>
    </xf>
    <xf numFmtId="0" fontId="46" fillId="3" borderId="25" xfId="115" applyFont="1" applyFill="1" applyBorder="1" applyAlignment="1">
      <alignment horizontal="center" vertical="center"/>
    </xf>
    <xf numFmtId="0" fontId="46" fillId="0" borderId="0" xfId="115" applyFont="1" applyAlignment="1">
      <alignment horizontal="center"/>
    </xf>
    <xf numFmtId="0" fontId="47" fillId="28" borderId="26" xfId="115" applyFont="1" applyFill="1" applyBorder="1" applyAlignment="1">
      <alignment horizontal="center"/>
    </xf>
    <xf numFmtId="0" fontId="47" fillId="0" borderId="27" xfId="115" applyFont="1" applyFill="1" applyBorder="1" applyAlignment="1">
      <alignment horizontal="center"/>
    </xf>
    <xf numFmtId="0" fontId="47" fillId="29" borderId="28" xfId="115" applyFont="1" applyFill="1" applyBorder="1" applyAlignment="1">
      <alignment horizontal="center"/>
    </xf>
    <xf numFmtId="0" fontId="46" fillId="28" borderId="26" xfId="115" applyFont="1" applyFill="1" applyBorder="1" applyAlignment="1">
      <alignment horizontal="center"/>
    </xf>
    <xf numFmtId="0" fontId="46" fillId="0" borderId="27" xfId="115" applyFont="1" applyFill="1" applyBorder="1" applyAlignment="1">
      <alignment horizontal="center"/>
    </xf>
    <xf numFmtId="0" fontId="46" fillId="29" borderId="28" xfId="115" applyFont="1" applyFill="1" applyBorder="1" applyAlignment="1">
      <alignment horizontal="center"/>
    </xf>
    <xf numFmtId="0" fontId="51" fillId="0" borderId="29" xfId="115" applyFont="1" applyBorder="1" applyAlignment="1">
      <alignment horizontal="center"/>
    </xf>
    <xf numFmtId="0" fontId="25" fillId="0" borderId="30" xfId="88" applyFont="1" applyFill="1" applyBorder="1" applyAlignment="1">
      <alignment horizontal="center"/>
    </xf>
    <xf numFmtId="0" fontId="48" fillId="28" borderId="31" xfId="115" applyFont="1" applyFill="1" applyBorder="1" applyAlignment="1">
      <alignment horizontal="center"/>
    </xf>
    <xf numFmtId="0" fontId="48" fillId="0" borderId="32" xfId="115" applyFont="1" applyFill="1" applyBorder="1" applyAlignment="1">
      <alignment horizontal="center"/>
    </xf>
    <xf numFmtId="0" fontId="48" fillId="29" borderId="33" xfId="115" applyFont="1" applyFill="1" applyBorder="1" applyAlignment="1">
      <alignment horizontal="center"/>
    </xf>
    <xf numFmtId="0" fontId="51" fillId="28" borderId="31" xfId="115" applyFont="1" applyFill="1" applyBorder="1" applyAlignment="1">
      <alignment horizontal="center"/>
    </xf>
    <xf numFmtId="0" fontId="51" fillId="0" borderId="32" xfId="115" applyFont="1" applyFill="1" applyBorder="1" applyAlignment="1">
      <alignment horizontal="center"/>
    </xf>
    <xf numFmtId="0" fontId="51" fillId="29" borderId="33" xfId="115" applyFont="1" applyFill="1" applyBorder="1" applyAlignment="1">
      <alignment horizontal="center"/>
    </xf>
    <xf numFmtId="0" fontId="51" fillId="3" borderId="29" xfId="115" applyFont="1" applyFill="1" applyBorder="1" applyAlignment="1">
      <alignment horizontal="center"/>
    </xf>
    <xf numFmtId="0" fontId="25" fillId="0" borderId="0" xfId="88" applyFont="1" applyFill="1" applyBorder="1" applyAlignment="1">
      <alignment horizontal="center"/>
    </xf>
    <xf numFmtId="0" fontId="48" fillId="0" borderId="0" xfId="115" applyFont="1" applyFill="1" applyBorder="1" applyAlignment="1">
      <alignment horizontal="center"/>
    </xf>
    <xf numFmtId="0" fontId="51" fillId="0" borderId="0" xfId="115" applyFont="1" applyFill="1" applyBorder="1" applyAlignment="1">
      <alignment horizontal="center"/>
    </xf>
    <xf numFmtId="0" fontId="25" fillId="0" borderId="0" xfId="0" applyFont="1"/>
    <xf numFmtId="0" fontId="53" fillId="0" borderId="0" xfId="0" applyFont="1" applyAlignment="1">
      <alignment horizontal="center" vertical="top" wrapText="1"/>
    </xf>
    <xf numFmtId="0" fontId="53" fillId="0" borderId="19" xfId="0" applyFont="1" applyBorder="1"/>
    <xf numFmtId="0" fontId="53" fillId="0" borderId="34" xfId="0" applyFont="1" applyBorder="1"/>
    <xf numFmtId="0" fontId="53" fillId="0" borderId="35" xfId="0" applyFont="1" applyBorder="1"/>
    <xf numFmtId="0" fontId="53" fillId="0" borderId="36" xfId="0" applyFont="1" applyBorder="1" applyAlignment="1">
      <alignment horizontal="center" vertical="top" wrapText="1"/>
    </xf>
    <xf numFmtId="0" fontId="53" fillId="2" borderId="37" xfId="0" applyFont="1" applyFill="1" applyBorder="1" applyAlignment="1">
      <alignment horizontal="center"/>
    </xf>
    <xf numFmtId="0" fontId="53" fillId="2" borderId="38" xfId="0" applyFont="1" applyFill="1" applyBorder="1" applyAlignment="1">
      <alignment horizontal="center"/>
    </xf>
    <xf numFmtId="0" fontId="53" fillId="2" borderId="39" xfId="0" applyFont="1" applyFill="1" applyBorder="1" applyAlignment="1">
      <alignment horizontal="center"/>
    </xf>
    <xf numFmtId="0" fontId="25" fillId="0" borderId="40" xfId="0" applyFont="1" applyBorder="1" applyAlignment="1">
      <alignment horizontal="left" vertical="center" wrapText="1"/>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40" xfId="0" applyFont="1" applyBorder="1" applyAlignment="1">
      <alignment horizontal="left"/>
    </xf>
    <xf numFmtId="0" fontId="25" fillId="0" borderId="41" xfId="0" applyFont="1" applyBorder="1" applyAlignment="1">
      <alignment horizontal="left"/>
    </xf>
    <xf numFmtId="0" fontId="25" fillId="0" borderId="42" xfId="0" applyFont="1" applyBorder="1" applyAlignment="1">
      <alignment horizontal="left"/>
    </xf>
    <xf numFmtId="0" fontId="25" fillId="0" borderId="43" xfId="0" applyFont="1" applyBorder="1" applyAlignment="1">
      <alignment horizontal="left"/>
    </xf>
    <xf numFmtId="0" fontId="25" fillId="0" borderId="44" xfId="0" applyFont="1" applyBorder="1" applyAlignment="1">
      <alignment horizontal="left"/>
    </xf>
    <xf numFmtId="0" fontId="25" fillId="0" borderId="45" xfId="0" applyFont="1" applyBorder="1" applyAlignment="1">
      <alignment horizontal="left"/>
    </xf>
  </cellXfs>
  <cellStyles count="11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1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12" xfId="100"/>
    <cellStyle name="Normal 4 13" xfId="105"/>
    <cellStyle name="Normal 4 14" xfId="106"/>
    <cellStyle name="Normal 4 15" xfId="107"/>
    <cellStyle name="Normal 4 16" xfId="108"/>
    <cellStyle name="Normal 4 17" xfId="109"/>
    <cellStyle name="Normal 4 18" xfId="110"/>
    <cellStyle name="Normal 4 19" xfId="111"/>
    <cellStyle name="Normal 4 2" xfId="47"/>
    <cellStyle name="Normal 4 20" xfId="112"/>
    <cellStyle name="Normal 4 21" xfId="113"/>
    <cellStyle name="Normal 4 22" xfId="115"/>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2"/>
    <cellStyle name="Note 2" xfId="5"/>
    <cellStyle name="Note 3" xfId="89"/>
    <cellStyle name="Note 4" xfId="42"/>
    <cellStyle name="Output 2" xfId="84"/>
    <cellStyle name="Output 3" xfId="43"/>
    <cellStyle name="Percent 2" xfId="103"/>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2117.Shortlist%20Evaluation%20Matrix%20RFP783-17006%20Energy%20Consulting.Wheel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cGhee%20Shortlist%20Evaluation%20Matrix%20RFP783-17006%20Energy%20Consult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hortlist%20Evaluation%20Matrix%20RFP783-17006%20Energy%20Consulting%20Gliss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hortlist%20Evaluation%20Matrix%20RFP783-17006%20Energy%20Consulting_Bartlet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ortlist%20Evaluation%20Matrix%20RFP783-17006%20Energy%20Consulting_Livingst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hortlist%20Evaluation%20Matrix%20RFP783-17006%20Energy%20Consulting_Olive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URCHASING/Tenner's%20Bids/FY17%20Solicitations/RFP783-17006%20Energy%20Consulting/Interviews/Shortlist%20Evaluations/McGhee%20Shortlist%20Evaluation%20Matrix%20RFP783-17006%20Energy%20Consul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ortlisted Vendors"/>
      <sheetName val="Evaluation"/>
      <sheetName val="Respondent Summary"/>
    </sheetNames>
    <sheetDataSet>
      <sheetData sheetId="0">
        <row r="13">
          <cell r="E13" t="str">
            <v>Mike Wheeler</v>
          </cell>
        </row>
      </sheetData>
      <sheetData sheetId="1">
        <row r="4">
          <cell r="A4" t="str">
            <v>Amerex Brokers, LLC</v>
          </cell>
        </row>
        <row r="5">
          <cell r="A5" t="str">
            <v>Bernhard TME, LLC</v>
          </cell>
        </row>
        <row r="6">
          <cell r="A6" t="str">
            <v>Brasovan Energy</v>
          </cell>
        </row>
        <row r="7">
          <cell r="A7" t="str">
            <v>Energy Advisory Service</v>
          </cell>
        </row>
      </sheetData>
      <sheetData sheetId="2">
        <row r="8">
          <cell r="E8">
            <v>0</v>
          </cell>
          <cell r="H8">
            <v>33.6</v>
          </cell>
          <cell r="K8">
            <v>16</v>
          </cell>
        </row>
        <row r="9">
          <cell r="E9">
            <v>0</v>
          </cell>
          <cell r="H9">
            <v>35.200000000000003</v>
          </cell>
          <cell r="K9">
            <v>18</v>
          </cell>
        </row>
        <row r="10">
          <cell r="E10">
            <v>0</v>
          </cell>
          <cell r="H10">
            <v>34.4</v>
          </cell>
          <cell r="K10">
            <v>17.600000000000001</v>
          </cell>
        </row>
        <row r="11">
          <cell r="E11">
            <v>0</v>
          </cell>
          <cell r="H11">
            <v>24</v>
          </cell>
          <cell r="K11">
            <v>12</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ortlisted Vendors"/>
      <sheetName val="Evaluation"/>
      <sheetName val="Respondent Summary"/>
    </sheetNames>
    <sheetDataSet>
      <sheetData sheetId="0" refreshError="1"/>
      <sheetData sheetId="1">
        <row r="4">
          <cell r="A4" t="str">
            <v>Amerex Brokers, LLC</v>
          </cell>
        </row>
        <row r="5">
          <cell r="A5" t="str">
            <v>Bernhard TME, LLC</v>
          </cell>
        </row>
        <row r="6">
          <cell r="A6" t="str">
            <v>Brasovan Energy</v>
          </cell>
        </row>
        <row r="7">
          <cell r="A7" t="str">
            <v>Energy Advisory Service</v>
          </cell>
        </row>
      </sheetData>
      <sheetData sheetId="2">
        <row r="3">
          <cell r="C3" t="str">
            <v>Fred McGhee</v>
          </cell>
        </row>
        <row r="8">
          <cell r="E8">
            <v>0</v>
          </cell>
          <cell r="H8">
            <v>32</v>
          </cell>
          <cell r="K8">
            <v>16</v>
          </cell>
        </row>
        <row r="9">
          <cell r="E9">
            <v>0</v>
          </cell>
          <cell r="H9">
            <v>32</v>
          </cell>
          <cell r="K9">
            <v>17.2</v>
          </cell>
        </row>
        <row r="10">
          <cell r="E10">
            <v>0</v>
          </cell>
          <cell r="H10">
            <v>32</v>
          </cell>
          <cell r="K10">
            <v>16.8</v>
          </cell>
        </row>
        <row r="11">
          <cell r="E11">
            <v>0</v>
          </cell>
          <cell r="H11">
            <v>8</v>
          </cell>
          <cell r="K11">
            <v>12</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ortlisted Vendors"/>
      <sheetName val="Evaluation"/>
      <sheetName val="Respondent Summary"/>
      <sheetName val="Cost Evaluation"/>
    </sheetNames>
    <sheetDataSet>
      <sheetData sheetId="0" refreshError="1"/>
      <sheetData sheetId="1">
        <row r="4">
          <cell r="A4" t="str">
            <v>Amerex Brokers, LLC</v>
          </cell>
        </row>
        <row r="5">
          <cell r="A5" t="str">
            <v>Bernhard TME, LLC</v>
          </cell>
        </row>
        <row r="6">
          <cell r="A6" t="str">
            <v>Brasovan Energy</v>
          </cell>
        </row>
        <row r="7">
          <cell r="A7" t="str">
            <v>Energy Advisory Service</v>
          </cell>
        </row>
      </sheetData>
      <sheetData sheetId="2">
        <row r="3">
          <cell r="C3" t="str">
            <v>Mike Glisson</v>
          </cell>
        </row>
        <row r="8">
          <cell r="E8">
            <v>33.28</v>
          </cell>
          <cell r="H8">
            <v>24</v>
          </cell>
          <cell r="K8">
            <v>16</v>
          </cell>
        </row>
        <row r="9">
          <cell r="E9">
            <v>30.4</v>
          </cell>
          <cell r="H9">
            <v>32</v>
          </cell>
          <cell r="K9">
            <v>16</v>
          </cell>
        </row>
        <row r="10">
          <cell r="E10">
            <v>31.52</v>
          </cell>
          <cell r="H10">
            <v>40</v>
          </cell>
          <cell r="K10">
            <v>20</v>
          </cell>
        </row>
        <row r="11">
          <cell r="E11">
            <v>40</v>
          </cell>
          <cell r="H11">
            <v>16</v>
          </cell>
          <cell r="K11">
            <v>8</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ortlisted Vendors"/>
      <sheetName val="Evaluation"/>
      <sheetName val="Respondent Summary"/>
    </sheetNames>
    <sheetDataSet>
      <sheetData sheetId="0" refreshError="1"/>
      <sheetData sheetId="1">
        <row r="4">
          <cell r="A4" t="str">
            <v>Amerex Brokers, LLC</v>
          </cell>
        </row>
        <row r="5">
          <cell r="A5" t="str">
            <v>Bernhard TME, LLC</v>
          </cell>
        </row>
        <row r="6">
          <cell r="A6" t="str">
            <v>Brasovan Energy</v>
          </cell>
        </row>
        <row r="7">
          <cell r="A7" t="str">
            <v>Energy Advisory Service</v>
          </cell>
        </row>
      </sheetData>
      <sheetData sheetId="2">
        <row r="3">
          <cell r="C3" t="str">
            <v>Raymond Bartlett</v>
          </cell>
        </row>
        <row r="8">
          <cell r="E8">
            <v>0</v>
          </cell>
          <cell r="H8">
            <v>24</v>
          </cell>
          <cell r="K8">
            <v>13</v>
          </cell>
        </row>
        <row r="9">
          <cell r="E9">
            <v>0</v>
          </cell>
          <cell r="H9">
            <v>28</v>
          </cell>
          <cell r="K9">
            <v>16</v>
          </cell>
        </row>
        <row r="10">
          <cell r="E10">
            <v>0</v>
          </cell>
          <cell r="H10">
            <v>32</v>
          </cell>
          <cell r="K10">
            <v>16</v>
          </cell>
        </row>
        <row r="11">
          <cell r="E11">
            <v>0</v>
          </cell>
          <cell r="H11">
            <v>8</v>
          </cell>
          <cell r="K11">
            <v>5.6</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ortlisted Vendors"/>
      <sheetName val="Evaluation"/>
      <sheetName val="Respondent Summary"/>
    </sheetNames>
    <sheetDataSet>
      <sheetData sheetId="0" refreshError="1"/>
      <sheetData sheetId="1">
        <row r="4">
          <cell r="A4" t="str">
            <v>Amerex Brokers, LLC</v>
          </cell>
        </row>
        <row r="5">
          <cell r="A5" t="str">
            <v>Bernhard TME, LLC</v>
          </cell>
        </row>
        <row r="6">
          <cell r="A6" t="str">
            <v>Brasovan Energy</v>
          </cell>
        </row>
        <row r="7">
          <cell r="A7" t="str">
            <v>Energy Advisory Service</v>
          </cell>
        </row>
      </sheetData>
      <sheetData sheetId="2">
        <row r="3">
          <cell r="C3" t="str">
            <v>Karin Livingston</v>
          </cell>
        </row>
        <row r="8">
          <cell r="E8">
            <v>0</v>
          </cell>
          <cell r="H8">
            <v>34.4</v>
          </cell>
          <cell r="K8">
            <v>14.8</v>
          </cell>
        </row>
        <row r="9">
          <cell r="E9">
            <v>0</v>
          </cell>
          <cell r="H9">
            <v>36.799999999999997</v>
          </cell>
          <cell r="K9">
            <v>18</v>
          </cell>
        </row>
        <row r="10">
          <cell r="E10">
            <v>0</v>
          </cell>
          <cell r="H10">
            <v>36</v>
          </cell>
          <cell r="K10">
            <v>18</v>
          </cell>
        </row>
        <row r="11">
          <cell r="E11">
            <v>0</v>
          </cell>
          <cell r="H11">
            <v>24</v>
          </cell>
          <cell r="K11">
            <v>10</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ortlisted Vendors"/>
      <sheetName val="Evaluation"/>
      <sheetName val="Respondent Summary"/>
    </sheetNames>
    <sheetDataSet>
      <sheetData sheetId="0" refreshError="1"/>
      <sheetData sheetId="1">
        <row r="4">
          <cell r="A4" t="str">
            <v>Amerex Brokers, LLC</v>
          </cell>
        </row>
        <row r="5">
          <cell r="A5" t="str">
            <v>Bernhard TME, LLC</v>
          </cell>
        </row>
        <row r="6">
          <cell r="A6" t="str">
            <v>Brasovan Energy</v>
          </cell>
        </row>
        <row r="7">
          <cell r="A7" t="str">
            <v>Energy Advisory Service</v>
          </cell>
        </row>
      </sheetData>
      <sheetData sheetId="2">
        <row r="3">
          <cell r="C3" t="str">
            <v>David Oliver</v>
          </cell>
        </row>
        <row r="8">
          <cell r="E8">
            <v>0</v>
          </cell>
          <cell r="H8">
            <v>32</v>
          </cell>
          <cell r="K8">
            <v>16</v>
          </cell>
        </row>
        <row r="9">
          <cell r="E9">
            <v>0</v>
          </cell>
          <cell r="H9">
            <v>40</v>
          </cell>
          <cell r="K9">
            <v>18</v>
          </cell>
        </row>
        <row r="10">
          <cell r="E10">
            <v>0</v>
          </cell>
          <cell r="H10">
            <v>36</v>
          </cell>
          <cell r="K10">
            <v>18</v>
          </cell>
        </row>
        <row r="11">
          <cell r="E11">
            <v>0</v>
          </cell>
          <cell r="H11">
            <v>16</v>
          </cell>
          <cell r="K11">
            <v>12</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ortlisted Vendors"/>
      <sheetName val="Evaluation"/>
      <sheetName val="Respondent Summary"/>
    </sheetNames>
    <sheetDataSet>
      <sheetData sheetId="0">
        <row r="6">
          <cell r="A6" t="str">
            <v>RFP783-17006 Energy Consulting</v>
          </cell>
        </row>
      </sheetData>
      <sheetData sheetId="1">
        <row r="4">
          <cell r="A4" t="str">
            <v>Amerex Brokers, LLC</v>
          </cell>
        </row>
        <row r="5">
          <cell r="A5" t="str">
            <v>Bernhard TME, LLC</v>
          </cell>
        </row>
        <row r="6">
          <cell r="A6" t="str">
            <v>Brasovan Energy</v>
          </cell>
        </row>
        <row r="7">
          <cell r="A7" t="str">
            <v>Energy Advisory Service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E1" sqref="E1:H1"/>
    </sheetView>
  </sheetViews>
  <sheetFormatPr defaultRowHeight="12.75" x14ac:dyDescent="0.2"/>
  <cols>
    <col min="1" max="4" width="9.140625" style="20"/>
    <col min="5" max="6" width="9" style="20" bestFit="1" customWidth="1"/>
    <col min="7" max="7" width="9" style="20" customWidth="1"/>
    <col min="8" max="8" width="6.5703125" style="20" bestFit="1" customWidth="1"/>
    <col min="9" max="16384" width="9.140625" style="20"/>
  </cols>
  <sheetData>
    <row r="1" spans="1:8" ht="15.75" x14ac:dyDescent="0.25">
      <c r="A1" s="19" t="s">
        <v>17</v>
      </c>
      <c r="B1" s="19"/>
      <c r="C1" s="19"/>
      <c r="D1" s="19"/>
      <c r="E1" s="30" t="s">
        <v>24</v>
      </c>
      <c r="F1" s="30"/>
      <c r="G1" s="30"/>
      <c r="H1" s="30"/>
    </row>
    <row r="2" spans="1:8" ht="15.75" x14ac:dyDescent="0.25">
      <c r="A2" s="19"/>
      <c r="B2" s="21"/>
    </row>
    <row r="3" spans="1:8" x14ac:dyDescent="0.2">
      <c r="A3" s="31" t="s">
        <v>18</v>
      </c>
      <c r="B3" s="31"/>
      <c r="C3" s="31"/>
      <c r="D3" s="31"/>
      <c r="E3" s="22" t="s">
        <v>19</v>
      </c>
      <c r="F3" s="22" t="s">
        <v>20</v>
      </c>
      <c r="G3" s="22" t="s">
        <v>21</v>
      </c>
      <c r="H3" s="23" t="s">
        <v>22</v>
      </c>
    </row>
    <row r="4" spans="1:8" x14ac:dyDescent="0.2">
      <c r="A4" s="29" t="str">
        <f>'[1]Shortlisted Vendors'!A4</f>
        <v>Amerex Brokers, LLC</v>
      </c>
      <c r="B4" s="29"/>
      <c r="C4" s="29"/>
      <c r="D4" s="29"/>
      <c r="E4" s="24">
        <f>[1]Evaluation!E8</f>
        <v>0</v>
      </c>
      <c r="F4" s="24">
        <f>[1]Evaluation!H8</f>
        <v>33.6</v>
      </c>
      <c r="G4" s="24">
        <f>[1]Evaluation!K8</f>
        <v>16</v>
      </c>
      <c r="H4" s="25">
        <f>SUM(E4:G4)</f>
        <v>49.6</v>
      </c>
    </row>
    <row r="5" spans="1:8" x14ac:dyDescent="0.2">
      <c r="A5" s="29" t="str">
        <f>'[1]Shortlisted Vendors'!A5</f>
        <v>Bernhard TME, LLC</v>
      </c>
      <c r="B5" s="29"/>
      <c r="C5" s="29"/>
      <c r="D5" s="29"/>
      <c r="E5" s="24">
        <f>[1]Evaluation!E9</f>
        <v>0</v>
      </c>
      <c r="F5" s="24">
        <f>[1]Evaluation!H9</f>
        <v>35.200000000000003</v>
      </c>
      <c r="G5" s="24">
        <f>[1]Evaluation!K9</f>
        <v>18</v>
      </c>
      <c r="H5" s="25">
        <f t="shared" ref="H5:H7" si="0">SUM(E5:G5)</f>
        <v>53.2</v>
      </c>
    </row>
    <row r="6" spans="1:8" x14ac:dyDescent="0.2">
      <c r="A6" s="29" t="str">
        <f>'[1]Shortlisted Vendors'!A6</f>
        <v>Brasovan Energy</v>
      </c>
      <c r="B6" s="29"/>
      <c r="C6" s="29"/>
      <c r="D6" s="29"/>
      <c r="E6" s="24">
        <f>[1]Evaluation!E10</f>
        <v>0</v>
      </c>
      <c r="F6" s="24">
        <f>[1]Evaluation!H10</f>
        <v>34.4</v>
      </c>
      <c r="G6" s="24">
        <f>[1]Evaluation!K10</f>
        <v>17.600000000000001</v>
      </c>
      <c r="H6" s="25">
        <f t="shared" si="0"/>
        <v>52</v>
      </c>
    </row>
    <row r="7" spans="1:8" x14ac:dyDescent="0.2">
      <c r="A7" s="29" t="str">
        <f>'[1]Shortlisted Vendors'!A7</f>
        <v>Energy Advisory Service</v>
      </c>
      <c r="B7" s="29"/>
      <c r="C7" s="29"/>
      <c r="D7" s="29"/>
      <c r="E7" s="24">
        <f>[1]Evaluation!E11</f>
        <v>0</v>
      </c>
      <c r="F7" s="24">
        <f>[1]Evaluation!H11</f>
        <v>24</v>
      </c>
      <c r="G7" s="24">
        <f>[1]Evaluation!K11</f>
        <v>12</v>
      </c>
      <c r="H7" s="25">
        <f t="shared" si="0"/>
        <v>36</v>
      </c>
    </row>
  </sheetData>
  <mergeCells count="6">
    <mergeCell ref="A7:D7"/>
    <mergeCell ref="E1:H1"/>
    <mergeCell ref="A3:D3"/>
    <mergeCell ref="A4:D4"/>
    <mergeCell ref="A5:D5"/>
    <mergeCell ref="A6:D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51" sqref="E51"/>
    </sheetView>
  </sheetViews>
  <sheetFormatPr defaultRowHeight="12.75" x14ac:dyDescent="0.2"/>
  <cols>
    <col min="1" max="1" width="21.42578125" style="20" bestFit="1" customWidth="1"/>
    <col min="2" max="2" width="9.140625" style="20"/>
    <col min="3" max="3" width="8.7109375" style="20" bestFit="1" customWidth="1"/>
    <col min="4" max="4" width="5.85546875" style="20" bestFit="1" customWidth="1"/>
    <col min="5" max="5" width="99.85546875" style="20" bestFit="1" customWidth="1"/>
    <col min="6" max="16384" width="9.140625" style="20"/>
  </cols>
  <sheetData>
    <row r="1" spans="1:5" ht="89.25" x14ac:dyDescent="0.2">
      <c r="A1" s="20" t="s">
        <v>8</v>
      </c>
      <c r="B1" s="26" t="s">
        <v>9</v>
      </c>
      <c r="C1" s="26" t="s">
        <v>10</v>
      </c>
      <c r="D1" s="26" t="s">
        <v>11</v>
      </c>
      <c r="E1" s="20" t="s">
        <v>12</v>
      </c>
    </row>
    <row r="2" spans="1:5" x14ac:dyDescent="0.2">
      <c r="A2" s="20" t="s">
        <v>16</v>
      </c>
      <c r="B2" s="27">
        <f>2000*76</f>
        <v>152000</v>
      </c>
      <c r="C2" s="27">
        <f t="shared" ref="C2:C5" si="0">B2-$B$2</f>
        <v>0</v>
      </c>
      <c r="D2" s="28">
        <f t="shared" ref="D2:D5" si="1">ABS(5-(C2/$B$2))</f>
        <v>5</v>
      </c>
      <c r="E2" s="20" t="s">
        <v>23</v>
      </c>
    </row>
    <row r="3" spans="1:5" x14ac:dyDescent="0.2">
      <c r="A3" s="20" t="s">
        <v>13</v>
      </c>
      <c r="B3" s="27">
        <f>(60000*3)+(50000*2)</f>
        <v>280000</v>
      </c>
      <c r="C3" s="27">
        <f t="shared" si="0"/>
        <v>128000</v>
      </c>
      <c r="D3" s="28">
        <f t="shared" si="1"/>
        <v>4.1578947368421053</v>
      </c>
    </row>
    <row r="4" spans="1:5" x14ac:dyDescent="0.2">
      <c r="A4" s="20" t="s">
        <v>15</v>
      </c>
      <c r="B4" s="27">
        <f>292500+20000</f>
        <v>312500</v>
      </c>
      <c r="C4" s="27">
        <f t="shared" si="0"/>
        <v>160500</v>
      </c>
      <c r="D4" s="28">
        <f t="shared" si="1"/>
        <v>3.9440789473684212</v>
      </c>
    </row>
    <row r="5" spans="1:5" x14ac:dyDescent="0.2">
      <c r="A5" s="20" t="s">
        <v>14</v>
      </c>
      <c r="B5" s="27">
        <f>5565*60</f>
        <v>333900</v>
      </c>
      <c r="C5" s="27">
        <f t="shared" si="0"/>
        <v>181900</v>
      </c>
      <c r="D5" s="28">
        <f t="shared" si="1"/>
        <v>3.8032894736842104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tabSelected="1" zoomScale="120" zoomScaleNormal="120" zoomScalePageLayoutView="120" workbookViewId="0">
      <selection activeCell="I13" sqref="I13"/>
    </sheetView>
  </sheetViews>
  <sheetFormatPr defaultColWidth="8.85546875" defaultRowHeight="12.75" x14ac:dyDescent="0.2"/>
  <cols>
    <col min="1" max="1" width="2" customWidth="1"/>
    <col min="2" max="2" width="37.140625" bestFit="1" customWidth="1"/>
    <col min="3" max="3" width="12" customWidth="1"/>
    <col min="4" max="5" width="10.7109375" customWidth="1"/>
    <col min="6" max="6" width="12.140625" customWidth="1"/>
    <col min="7" max="8" width="10.42578125" customWidth="1"/>
    <col min="9" max="9" width="11" customWidth="1"/>
    <col min="10" max="10" width="11.42578125" customWidth="1"/>
    <col min="11" max="11" width="9" customWidth="1"/>
  </cols>
  <sheetData>
    <row r="1" spans="2:13" ht="15.75" x14ac:dyDescent="0.25">
      <c r="B1" s="34" t="s">
        <v>32</v>
      </c>
      <c r="C1" s="34"/>
      <c r="D1" s="34"/>
      <c r="E1" s="35" t="str">
        <f>[7]Cover!A6</f>
        <v>RFP783-17006 Energy Consulting</v>
      </c>
      <c r="F1" s="35"/>
      <c r="G1" s="35"/>
      <c r="H1" s="35"/>
      <c r="I1" s="35"/>
      <c r="J1" s="35"/>
      <c r="K1" s="35"/>
      <c r="L1" s="35"/>
      <c r="M1" s="35"/>
    </row>
    <row r="2" spans="2:13" ht="15.75" customHeight="1" x14ac:dyDescent="0.25">
      <c r="C2" s="35"/>
      <c r="D2" s="35"/>
      <c r="E2" s="35"/>
      <c r="F2" s="35"/>
      <c r="G2" s="35"/>
    </row>
    <row r="3" spans="2:13" ht="15" customHeight="1" x14ac:dyDescent="0.2">
      <c r="B3" s="36" t="s">
        <v>33</v>
      </c>
      <c r="C3" s="37"/>
      <c r="D3" s="37"/>
      <c r="E3" s="37"/>
      <c r="F3" s="37"/>
    </row>
    <row r="4" spans="2:13" ht="28.5" customHeight="1" thickBot="1" x14ac:dyDescent="0.3">
      <c r="C4" s="38" t="s">
        <v>19</v>
      </c>
      <c r="D4" s="38"/>
      <c r="E4" s="38"/>
      <c r="F4" s="38" t="s">
        <v>20</v>
      </c>
      <c r="G4" s="38"/>
      <c r="H4" s="38"/>
      <c r="I4" s="38" t="s">
        <v>21</v>
      </c>
      <c r="J4" s="38"/>
      <c r="K4" s="38"/>
    </row>
    <row r="5" spans="2:13" ht="16.5" hidden="1" thickBot="1" x14ac:dyDescent="0.3">
      <c r="B5" s="1"/>
      <c r="C5" s="39" t="s">
        <v>34</v>
      </c>
      <c r="D5" s="39"/>
      <c r="E5" s="39"/>
      <c r="F5" s="39" t="s">
        <v>20</v>
      </c>
      <c r="G5" s="39"/>
      <c r="H5" s="39"/>
      <c r="I5" s="40"/>
      <c r="J5" s="40"/>
      <c r="K5" s="40"/>
    </row>
    <row r="6" spans="2:13" ht="187.5" customHeight="1" x14ac:dyDescent="0.2">
      <c r="B6" s="41"/>
      <c r="C6" s="42" t="s">
        <v>51</v>
      </c>
      <c r="D6" s="43"/>
      <c r="E6" s="44"/>
      <c r="F6" s="45" t="s">
        <v>35</v>
      </c>
      <c r="G6" s="46"/>
      <c r="H6" s="47"/>
      <c r="I6" s="48" t="s">
        <v>36</v>
      </c>
      <c r="J6" s="49"/>
      <c r="K6" s="50"/>
      <c r="L6" s="51" t="s">
        <v>37</v>
      </c>
    </row>
    <row r="7" spans="2:13" x14ac:dyDescent="0.2">
      <c r="B7" s="52" t="s">
        <v>18</v>
      </c>
      <c r="C7" s="53" t="s">
        <v>38</v>
      </c>
      <c r="D7" s="54" t="s">
        <v>39</v>
      </c>
      <c r="E7" s="55" t="s">
        <v>40</v>
      </c>
      <c r="F7" s="56" t="s">
        <v>38</v>
      </c>
      <c r="G7" s="57" t="s">
        <v>39</v>
      </c>
      <c r="H7" s="58" t="s">
        <v>40</v>
      </c>
      <c r="I7" s="53" t="s">
        <v>38</v>
      </c>
      <c r="J7" s="54" t="s">
        <v>39</v>
      </c>
      <c r="K7" s="55" t="s">
        <v>40</v>
      </c>
      <c r="L7" s="59"/>
    </row>
    <row r="8" spans="2:13" x14ac:dyDescent="0.2">
      <c r="B8" s="60" t="str">
        <f>'[7]Shortlisted Vendors'!A4</f>
        <v>Amerex Brokers, LLC</v>
      </c>
      <c r="C8" s="61"/>
      <c r="D8" s="62">
        <v>8</v>
      </c>
      <c r="E8" s="63">
        <f t="shared" ref="E8:E11" si="0">C8*D8</f>
        <v>0</v>
      </c>
      <c r="F8" s="64"/>
      <c r="G8" s="65">
        <v>8</v>
      </c>
      <c r="H8" s="66">
        <f>F8*G8</f>
        <v>0</v>
      </c>
      <c r="I8" s="61"/>
      <c r="J8" s="62">
        <v>4</v>
      </c>
      <c r="K8" s="63">
        <f t="shared" ref="K8:K11" si="1">I8*J8</f>
        <v>0</v>
      </c>
      <c r="L8" s="67">
        <f t="shared" ref="L8:L11" si="2">H8+E8+K8</f>
        <v>0</v>
      </c>
    </row>
    <row r="9" spans="2:13" x14ac:dyDescent="0.2">
      <c r="B9" s="60" t="str">
        <f>'[7]Shortlisted Vendors'!A5</f>
        <v>Bernhard TME, LLC</v>
      </c>
      <c r="C9" s="61"/>
      <c r="D9" s="62">
        <v>8</v>
      </c>
      <c r="E9" s="63">
        <f t="shared" si="0"/>
        <v>0</v>
      </c>
      <c r="F9" s="64"/>
      <c r="G9" s="65">
        <v>8</v>
      </c>
      <c r="H9" s="66">
        <f t="shared" ref="H9:H11" si="3">F9*G9</f>
        <v>0</v>
      </c>
      <c r="I9" s="61"/>
      <c r="J9" s="62">
        <v>4</v>
      </c>
      <c r="K9" s="63">
        <f t="shared" si="1"/>
        <v>0</v>
      </c>
      <c r="L9" s="67">
        <f t="shared" si="2"/>
        <v>0</v>
      </c>
    </row>
    <row r="10" spans="2:13" x14ac:dyDescent="0.2">
      <c r="B10" s="60" t="str">
        <f>'[7]Shortlisted Vendors'!A6</f>
        <v>Brasovan Energy</v>
      </c>
      <c r="C10" s="61"/>
      <c r="D10" s="62">
        <v>8</v>
      </c>
      <c r="E10" s="63">
        <f t="shared" si="0"/>
        <v>0</v>
      </c>
      <c r="F10" s="64"/>
      <c r="G10" s="65">
        <v>8</v>
      </c>
      <c r="H10" s="66">
        <f t="shared" si="3"/>
        <v>0</v>
      </c>
      <c r="I10" s="61"/>
      <c r="J10" s="62">
        <v>4</v>
      </c>
      <c r="K10" s="63">
        <f t="shared" si="1"/>
        <v>0</v>
      </c>
      <c r="L10" s="67">
        <f t="shared" si="2"/>
        <v>0</v>
      </c>
    </row>
    <row r="11" spans="2:13" x14ac:dyDescent="0.2">
      <c r="B11" s="60" t="str">
        <f>'[7]Shortlisted Vendors'!A7</f>
        <v>Energy Advisory Service</v>
      </c>
      <c r="C11" s="61"/>
      <c r="D11" s="62">
        <v>8</v>
      </c>
      <c r="E11" s="63">
        <f t="shared" si="0"/>
        <v>0</v>
      </c>
      <c r="F11" s="64"/>
      <c r="G11" s="65">
        <v>8</v>
      </c>
      <c r="H11" s="66">
        <f t="shared" si="3"/>
        <v>0</v>
      </c>
      <c r="I11" s="61"/>
      <c r="J11" s="62">
        <v>4</v>
      </c>
      <c r="K11" s="63">
        <f t="shared" si="1"/>
        <v>0</v>
      </c>
      <c r="L11" s="67">
        <f t="shared" si="2"/>
        <v>0</v>
      </c>
    </row>
    <row r="12" spans="2:13" x14ac:dyDescent="0.2">
      <c r="B12" s="68"/>
      <c r="C12" s="69"/>
      <c r="D12" s="69"/>
      <c r="E12" s="69"/>
      <c r="F12" s="70"/>
      <c r="G12" s="70"/>
      <c r="H12" s="70"/>
      <c r="I12" s="70"/>
      <c r="J12" s="70"/>
      <c r="K12" s="70"/>
      <c r="L12" s="70"/>
    </row>
    <row r="13" spans="2:13" x14ac:dyDescent="0.2">
      <c r="B13" s="68"/>
      <c r="C13" s="69"/>
      <c r="D13" s="69"/>
      <c r="E13" s="69"/>
      <c r="F13" s="70"/>
      <c r="G13" s="70"/>
      <c r="H13" s="70"/>
      <c r="I13" s="70"/>
      <c r="J13" s="70"/>
      <c r="K13" s="70"/>
      <c r="L13" s="70"/>
    </row>
    <row r="14" spans="2:13" x14ac:dyDescent="0.2">
      <c r="B14" s="71"/>
      <c r="C14" s="71"/>
      <c r="D14" s="71"/>
      <c r="E14" s="71"/>
      <c r="F14" s="71"/>
      <c r="G14" s="71"/>
      <c r="H14" s="71"/>
      <c r="I14" s="71"/>
      <c r="J14" s="71"/>
      <c r="K14" s="71"/>
      <c r="L14" s="71"/>
    </row>
    <row r="15" spans="2:13" ht="13.5" thickBot="1" x14ac:dyDescent="0.25">
      <c r="B15" s="72" t="s">
        <v>41</v>
      </c>
      <c r="C15" s="72"/>
      <c r="D15" s="72"/>
      <c r="E15" s="72"/>
      <c r="F15" s="71"/>
      <c r="G15" s="71" t="s">
        <v>42</v>
      </c>
      <c r="H15" s="71"/>
      <c r="I15" s="71"/>
      <c r="J15" s="71"/>
      <c r="K15" s="71"/>
      <c r="L15" s="71"/>
    </row>
    <row r="16" spans="2:13" ht="13.5" thickBot="1" x14ac:dyDescent="0.25">
      <c r="B16" s="72"/>
      <c r="C16" s="72"/>
      <c r="D16" s="72"/>
      <c r="E16" s="72"/>
      <c r="F16" s="71"/>
      <c r="G16" s="73" t="s">
        <v>43</v>
      </c>
      <c r="H16" s="74"/>
      <c r="I16" s="74"/>
      <c r="J16" s="75"/>
      <c r="K16" s="71"/>
      <c r="L16" s="71"/>
    </row>
    <row r="17" spans="2:12" x14ac:dyDescent="0.2">
      <c r="B17" s="72"/>
      <c r="C17" s="72"/>
      <c r="D17" s="72"/>
      <c r="E17" s="72"/>
      <c r="F17" s="71"/>
      <c r="G17" s="71"/>
      <c r="H17" s="71"/>
      <c r="I17" s="71"/>
      <c r="J17" s="71"/>
      <c r="K17" s="71"/>
      <c r="L17" s="71"/>
    </row>
    <row r="18" spans="2:12" ht="13.5" thickBot="1" x14ac:dyDescent="0.25">
      <c r="B18" s="76"/>
      <c r="C18" s="76"/>
      <c r="D18" s="76"/>
      <c r="E18" s="76"/>
      <c r="F18" s="71"/>
      <c r="G18" s="71"/>
      <c r="H18" s="71"/>
      <c r="I18" s="71"/>
      <c r="J18" s="71"/>
      <c r="K18" s="71"/>
      <c r="L18" s="71"/>
    </row>
    <row r="19" spans="2:12" ht="13.5" thickTop="1" x14ac:dyDescent="0.2">
      <c r="B19" s="77" t="s">
        <v>44</v>
      </c>
      <c r="C19" s="78"/>
      <c r="D19" s="78"/>
      <c r="E19" s="79"/>
      <c r="F19" s="71"/>
      <c r="G19" s="71"/>
      <c r="H19" s="71"/>
      <c r="I19" s="71"/>
      <c r="J19" s="71"/>
      <c r="K19" s="71"/>
      <c r="L19" s="71"/>
    </row>
    <row r="20" spans="2:12" x14ac:dyDescent="0.2">
      <c r="B20" s="80" t="s">
        <v>45</v>
      </c>
      <c r="C20" s="81"/>
      <c r="D20" s="81"/>
      <c r="E20" s="82"/>
      <c r="F20" s="71"/>
      <c r="G20" s="71"/>
      <c r="H20" s="71"/>
      <c r="I20" s="71"/>
      <c r="J20" s="71"/>
      <c r="K20" s="71"/>
      <c r="L20" s="71"/>
    </row>
    <row r="21" spans="2:12" x14ac:dyDescent="0.2">
      <c r="B21" s="83" t="s">
        <v>46</v>
      </c>
      <c r="C21" s="84"/>
      <c r="D21" s="84"/>
      <c r="E21" s="85"/>
      <c r="F21" s="71"/>
      <c r="G21" s="71"/>
      <c r="H21" s="71"/>
      <c r="I21" s="71"/>
      <c r="J21" s="71"/>
      <c r="K21" s="71"/>
      <c r="L21" s="71"/>
    </row>
    <row r="22" spans="2:12" x14ac:dyDescent="0.2">
      <c r="B22" s="83" t="s">
        <v>47</v>
      </c>
      <c r="C22" s="84"/>
      <c r="D22" s="84"/>
      <c r="E22" s="85"/>
      <c r="F22" s="71"/>
      <c r="G22" s="71"/>
      <c r="H22" s="71"/>
      <c r="I22" s="71"/>
      <c r="J22" s="71"/>
      <c r="K22" s="71"/>
      <c r="L22" s="71"/>
    </row>
    <row r="23" spans="2:12" x14ac:dyDescent="0.2">
      <c r="B23" s="83" t="s">
        <v>48</v>
      </c>
      <c r="C23" s="84"/>
      <c r="D23" s="84"/>
      <c r="E23" s="85"/>
      <c r="F23" s="71"/>
      <c r="G23" s="71"/>
      <c r="H23" s="71"/>
      <c r="I23" s="71"/>
      <c r="J23" s="71"/>
      <c r="K23" s="71"/>
      <c r="L23" s="71"/>
    </row>
    <row r="24" spans="2:12" x14ac:dyDescent="0.2">
      <c r="B24" s="83" t="s">
        <v>49</v>
      </c>
      <c r="C24" s="84"/>
      <c r="D24" s="84"/>
      <c r="E24" s="85"/>
      <c r="F24" s="71"/>
      <c r="G24" s="71"/>
      <c r="H24" s="71"/>
      <c r="I24" s="71"/>
      <c r="J24" s="71"/>
      <c r="K24" s="71"/>
      <c r="L24" s="71"/>
    </row>
    <row r="25" spans="2:12" ht="13.5" thickBot="1" x14ac:dyDescent="0.25">
      <c r="B25" s="86" t="s">
        <v>50</v>
      </c>
      <c r="C25" s="87"/>
      <c r="D25" s="87"/>
      <c r="E25" s="88"/>
      <c r="F25" s="71"/>
      <c r="G25" s="71"/>
      <c r="H25" s="71"/>
      <c r="I25" s="71"/>
      <c r="J25" s="71"/>
      <c r="K25" s="71"/>
      <c r="L25" s="71"/>
    </row>
    <row r="26" spans="2:12" ht="13.5" thickTop="1" x14ac:dyDescent="0.2"/>
  </sheetData>
  <mergeCells count="18">
    <mergeCell ref="B21:E21"/>
    <mergeCell ref="B22:E22"/>
    <mergeCell ref="B23:E23"/>
    <mergeCell ref="B24:E24"/>
    <mergeCell ref="B25:E25"/>
    <mergeCell ref="C6:E6"/>
    <mergeCell ref="F6:H6"/>
    <mergeCell ref="I6:K6"/>
    <mergeCell ref="B15:E18"/>
    <mergeCell ref="B19:E19"/>
    <mergeCell ref="B20:E20"/>
    <mergeCell ref="B1:D1"/>
    <mergeCell ref="C3:F3"/>
    <mergeCell ref="C4:E4"/>
    <mergeCell ref="F4:H4"/>
    <mergeCell ref="I4:K4"/>
    <mergeCell ref="C5:E5"/>
    <mergeCell ref="F5:H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E1" sqref="E1:H1"/>
    </sheetView>
  </sheetViews>
  <sheetFormatPr defaultColWidth="8.85546875" defaultRowHeight="12.75" x14ac:dyDescent="0.2"/>
  <cols>
    <col min="1" max="4" width="8.85546875" style="20"/>
    <col min="5" max="6" width="9" style="20" bestFit="1" customWidth="1"/>
    <col min="7" max="7" width="9" style="20" customWidth="1"/>
    <col min="8" max="8" width="6.42578125" style="20" bestFit="1" customWidth="1"/>
    <col min="9" max="16384" width="8.85546875" style="20"/>
  </cols>
  <sheetData>
    <row r="1" spans="1:8" ht="15.75" x14ac:dyDescent="0.25">
      <c r="A1" s="19" t="s">
        <v>17</v>
      </c>
      <c r="B1" s="19"/>
      <c r="C1" s="19"/>
      <c r="D1" s="19"/>
      <c r="E1" s="30" t="s">
        <v>25</v>
      </c>
      <c r="F1" s="30"/>
      <c r="G1" s="30"/>
      <c r="H1" s="30"/>
    </row>
    <row r="2" spans="1:8" ht="15.75" x14ac:dyDescent="0.25">
      <c r="A2" s="19"/>
      <c r="B2" s="21"/>
    </row>
    <row r="3" spans="1:8" x14ac:dyDescent="0.2">
      <c r="A3" s="31" t="s">
        <v>18</v>
      </c>
      <c r="B3" s="31"/>
      <c r="C3" s="31"/>
      <c r="D3" s="31"/>
      <c r="E3" s="22" t="s">
        <v>19</v>
      </c>
      <c r="F3" s="22" t="s">
        <v>20</v>
      </c>
      <c r="G3" s="22" t="s">
        <v>21</v>
      </c>
      <c r="H3" s="23" t="s">
        <v>22</v>
      </c>
    </row>
    <row r="4" spans="1:8" x14ac:dyDescent="0.2">
      <c r="A4" s="29" t="str">
        <f>'[2]Shortlisted Vendors'!A4</f>
        <v>Amerex Brokers, LLC</v>
      </c>
      <c r="B4" s="29"/>
      <c r="C4" s="29"/>
      <c r="D4" s="29"/>
      <c r="E4" s="24">
        <f>[2]Evaluation!E8</f>
        <v>0</v>
      </c>
      <c r="F4" s="24">
        <f>[2]Evaluation!H8</f>
        <v>32</v>
      </c>
      <c r="G4" s="24">
        <f>[2]Evaluation!K8</f>
        <v>16</v>
      </c>
      <c r="H4" s="25">
        <f>SUM(E4:G4)</f>
        <v>48</v>
      </c>
    </row>
    <row r="5" spans="1:8" x14ac:dyDescent="0.2">
      <c r="A5" s="29" t="str">
        <f>'[2]Shortlisted Vendors'!A5</f>
        <v>Bernhard TME, LLC</v>
      </c>
      <c r="B5" s="29"/>
      <c r="C5" s="29"/>
      <c r="D5" s="29"/>
      <c r="E5" s="24">
        <f>[2]Evaluation!E9</f>
        <v>0</v>
      </c>
      <c r="F5" s="24">
        <f>[2]Evaluation!H9</f>
        <v>32</v>
      </c>
      <c r="G5" s="24">
        <f>[2]Evaluation!K9</f>
        <v>17.2</v>
      </c>
      <c r="H5" s="25">
        <f t="shared" ref="H5:H7" si="0">SUM(E5:G5)</f>
        <v>49.2</v>
      </c>
    </row>
    <row r="6" spans="1:8" x14ac:dyDescent="0.2">
      <c r="A6" s="29" t="str">
        <f>'[2]Shortlisted Vendors'!A6</f>
        <v>Brasovan Energy</v>
      </c>
      <c r="B6" s="29"/>
      <c r="C6" s="29"/>
      <c r="D6" s="29"/>
      <c r="E6" s="24">
        <f>[2]Evaluation!E10</f>
        <v>0</v>
      </c>
      <c r="F6" s="24">
        <f>[2]Evaluation!H10</f>
        <v>32</v>
      </c>
      <c r="G6" s="24">
        <f>[2]Evaluation!K10</f>
        <v>16.8</v>
      </c>
      <c r="H6" s="25">
        <f t="shared" si="0"/>
        <v>48.8</v>
      </c>
    </row>
    <row r="7" spans="1:8" x14ac:dyDescent="0.2">
      <c r="A7" s="29" t="str">
        <f>'[2]Shortlisted Vendors'!A7</f>
        <v>Energy Advisory Service</v>
      </c>
      <c r="B7" s="29"/>
      <c r="C7" s="29"/>
      <c r="D7" s="29"/>
      <c r="E7" s="24">
        <f>[2]Evaluation!E11</f>
        <v>0</v>
      </c>
      <c r="F7" s="24">
        <f>[2]Evaluation!H11</f>
        <v>8</v>
      </c>
      <c r="G7" s="24">
        <f>[2]Evaluation!K11</f>
        <v>12</v>
      </c>
      <c r="H7" s="25">
        <f t="shared" si="0"/>
        <v>20</v>
      </c>
    </row>
  </sheetData>
  <mergeCells count="6">
    <mergeCell ref="A7:D7"/>
    <mergeCell ref="E1:H1"/>
    <mergeCell ref="A3:D3"/>
    <mergeCell ref="A4:D4"/>
    <mergeCell ref="A5:D5"/>
    <mergeCell ref="A6:D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
  <sheetViews>
    <sheetView workbookViewId="0">
      <selection activeCell="G15" sqref="G15"/>
    </sheetView>
  </sheetViews>
  <sheetFormatPr defaultRowHeight="12.75" x14ac:dyDescent="0.2"/>
  <cols>
    <col min="1" max="4" width="9.140625" style="20"/>
    <col min="5" max="6" width="9" style="20" bestFit="1" customWidth="1"/>
    <col min="7" max="7" width="9" style="20" customWidth="1"/>
    <col min="8" max="8" width="6.5703125" style="20" bestFit="1" customWidth="1"/>
    <col min="9" max="16384" width="9.140625" style="20"/>
  </cols>
  <sheetData>
    <row r="1" spans="1:8" ht="15.75" x14ac:dyDescent="0.25">
      <c r="A1" s="19" t="s">
        <v>17</v>
      </c>
      <c r="B1" s="19"/>
      <c r="C1" s="19"/>
      <c r="D1" s="19"/>
      <c r="E1" s="30" t="s">
        <v>26</v>
      </c>
      <c r="F1" s="30"/>
      <c r="G1" s="30"/>
      <c r="H1" s="30"/>
    </row>
    <row r="2" spans="1:8" ht="15.75" x14ac:dyDescent="0.25">
      <c r="A2" s="19"/>
      <c r="B2" s="21"/>
    </row>
    <row r="3" spans="1:8" x14ac:dyDescent="0.2">
      <c r="A3" s="31" t="s">
        <v>18</v>
      </c>
      <c r="B3" s="31"/>
      <c r="C3" s="31"/>
      <c r="D3" s="31"/>
      <c r="E3" s="22" t="s">
        <v>19</v>
      </c>
      <c r="F3" s="22" t="s">
        <v>20</v>
      </c>
      <c r="G3" s="22" t="s">
        <v>21</v>
      </c>
      <c r="H3" s="23" t="s">
        <v>22</v>
      </c>
    </row>
    <row r="4" spans="1:8" x14ac:dyDescent="0.2">
      <c r="A4" s="29" t="str">
        <f>'[3]Shortlisted Vendors'!A4</f>
        <v>Amerex Brokers, LLC</v>
      </c>
      <c r="B4" s="29"/>
      <c r="C4" s="29"/>
      <c r="D4" s="29"/>
      <c r="E4" s="24">
        <f>[3]Evaluation!E8</f>
        <v>33.28</v>
      </c>
      <c r="F4" s="24">
        <f>[3]Evaluation!H8</f>
        <v>24</v>
      </c>
      <c r="G4" s="24">
        <f>[3]Evaluation!K8</f>
        <v>16</v>
      </c>
      <c r="H4" s="25">
        <f>SUM(E4:G4)</f>
        <v>73.28</v>
      </c>
    </row>
    <row r="5" spans="1:8" x14ac:dyDescent="0.2">
      <c r="A5" s="29" t="str">
        <f>'[3]Shortlisted Vendors'!A5</f>
        <v>Bernhard TME, LLC</v>
      </c>
      <c r="B5" s="29"/>
      <c r="C5" s="29"/>
      <c r="D5" s="29"/>
      <c r="E5" s="24">
        <f>[3]Evaluation!E9</f>
        <v>30.4</v>
      </c>
      <c r="F5" s="24">
        <f>[3]Evaluation!H9</f>
        <v>32</v>
      </c>
      <c r="G5" s="24">
        <f>[3]Evaluation!K9</f>
        <v>16</v>
      </c>
      <c r="H5" s="25">
        <f t="shared" ref="H5:H7" si="0">SUM(E5:G5)</f>
        <v>78.400000000000006</v>
      </c>
    </row>
    <row r="6" spans="1:8" x14ac:dyDescent="0.2">
      <c r="A6" s="29" t="str">
        <f>'[3]Shortlisted Vendors'!A6</f>
        <v>Brasovan Energy</v>
      </c>
      <c r="B6" s="29"/>
      <c r="C6" s="29"/>
      <c r="D6" s="29"/>
      <c r="E6" s="24">
        <f>[3]Evaluation!E10</f>
        <v>31.52</v>
      </c>
      <c r="F6" s="24">
        <f>[3]Evaluation!H10</f>
        <v>40</v>
      </c>
      <c r="G6" s="24">
        <f>[3]Evaluation!K10</f>
        <v>20</v>
      </c>
      <c r="H6" s="25">
        <f t="shared" si="0"/>
        <v>91.52</v>
      </c>
    </row>
    <row r="7" spans="1:8" x14ac:dyDescent="0.2">
      <c r="A7" s="29" t="str">
        <f>'[3]Shortlisted Vendors'!A7</f>
        <v>Energy Advisory Service</v>
      </c>
      <c r="B7" s="29"/>
      <c r="C7" s="29"/>
      <c r="D7" s="29"/>
      <c r="E7" s="24">
        <f>[3]Evaluation!E11</f>
        <v>40</v>
      </c>
      <c r="F7" s="24">
        <f>[3]Evaluation!H11</f>
        <v>16</v>
      </c>
      <c r="G7" s="24">
        <f>[3]Evaluation!K11</f>
        <v>8</v>
      </c>
      <c r="H7" s="25">
        <f t="shared" si="0"/>
        <v>64</v>
      </c>
    </row>
  </sheetData>
  <mergeCells count="6">
    <mergeCell ref="A7:D7"/>
    <mergeCell ref="E1:H1"/>
    <mergeCell ref="A3:D3"/>
    <mergeCell ref="A4:D4"/>
    <mergeCell ref="A5:D5"/>
    <mergeCell ref="A6:D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zoomScalePageLayoutView="150" workbookViewId="0">
      <selection activeCell="G9" sqref="G9"/>
    </sheetView>
  </sheetViews>
  <sheetFormatPr defaultColWidth="8.85546875" defaultRowHeight="12.75" x14ac:dyDescent="0.2"/>
  <cols>
    <col min="1" max="4" width="8.85546875" style="20"/>
    <col min="5" max="6" width="9" style="20" bestFit="1" customWidth="1"/>
    <col min="7" max="7" width="9" style="20" customWidth="1"/>
    <col min="8" max="8" width="6.42578125" style="20" bestFit="1" customWidth="1"/>
    <col min="9" max="16384" width="8.85546875" style="20"/>
  </cols>
  <sheetData>
    <row r="1" spans="1:8" ht="15.75" x14ac:dyDescent="0.25">
      <c r="A1" s="19" t="s">
        <v>17</v>
      </c>
      <c r="B1" s="19"/>
      <c r="C1" s="19"/>
      <c r="D1" s="19"/>
      <c r="E1" s="30" t="s">
        <v>27</v>
      </c>
      <c r="F1" s="30"/>
      <c r="G1" s="30"/>
      <c r="H1" s="30"/>
    </row>
    <row r="2" spans="1:8" ht="15.75" x14ac:dyDescent="0.25">
      <c r="A2" s="19"/>
      <c r="B2" s="21"/>
    </row>
    <row r="3" spans="1:8" x14ac:dyDescent="0.2">
      <c r="A3" s="31" t="s">
        <v>18</v>
      </c>
      <c r="B3" s="31"/>
      <c r="C3" s="31"/>
      <c r="D3" s="31"/>
      <c r="E3" s="22" t="s">
        <v>19</v>
      </c>
      <c r="F3" s="22" t="s">
        <v>20</v>
      </c>
      <c r="G3" s="22" t="s">
        <v>21</v>
      </c>
      <c r="H3" s="23" t="s">
        <v>22</v>
      </c>
    </row>
    <row r="4" spans="1:8" x14ac:dyDescent="0.2">
      <c r="A4" s="29" t="str">
        <f>'[4]Shortlisted Vendors'!A4</f>
        <v>Amerex Brokers, LLC</v>
      </c>
      <c r="B4" s="29"/>
      <c r="C4" s="29"/>
      <c r="D4" s="29"/>
      <c r="E4" s="24">
        <f>[4]Evaluation!E8</f>
        <v>0</v>
      </c>
      <c r="F4" s="24">
        <f>[4]Evaluation!H8</f>
        <v>24</v>
      </c>
      <c r="G4" s="24">
        <f>[4]Evaluation!K8</f>
        <v>13</v>
      </c>
      <c r="H4" s="25">
        <f>SUM(E4:G4)</f>
        <v>37</v>
      </c>
    </row>
    <row r="5" spans="1:8" x14ac:dyDescent="0.2">
      <c r="A5" s="29" t="str">
        <f>'[4]Shortlisted Vendors'!A5</f>
        <v>Bernhard TME, LLC</v>
      </c>
      <c r="B5" s="29"/>
      <c r="C5" s="29"/>
      <c r="D5" s="29"/>
      <c r="E5" s="24">
        <f>[4]Evaluation!E9</f>
        <v>0</v>
      </c>
      <c r="F5" s="24">
        <f>[4]Evaluation!H9</f>
        <v>28</v>
      </c>
      <c r="G5" s="24">
        <f>[4]Evaluation!K9</f>
        <v>16</v>
      </c>
      <c r="H5" s="25">
        <f t="shared" ref="H5:H7" si="0">SUM(E5:G5)</f>
        <v>44</v>
      </c>
    </row>
    <row r="6" spans="1:8" x14ac:dyDescent="0.2">
      <c r="A6" s="29" t="str">
        <f>'[4]Shortlisted Vendors'!A6</f>
        <v>Brasovan Energy</v>
      </c>
      <c r="B6" s="29"/>
      <c r="C6" s="29"/>
      <c r="D6" s="29"/>
      <c r="E6" s="24">
        <f>[4]Evaluation!E10</f>
        <v>0</v>
      </c>
      <c r="F6" s="24">
        <f>[4]Evaluation!H10</f>
        <v>32</v>
      </c>
      <c r="G6" s="24">
        <f>[4]Evaluation!K10</f>
        <v>16</v>
      </c>
      <c r="H6" s="25">
        <f t="shared" si="0"/>
        <v>48</v>
      </c>
    </row>
    <row r="7" spans="1:8" x14ac:dyDescent="0.2">
      <c r="A7" s="29" t="str">
        <f>'[4]Shortlisted Vendors'!A7</f>
        <v>Energy Advisory Service</v>
      </c>
      <c r="B7" s="29"/>
      <c r="C7" s="29"/>
      <c r="D7" s="29"/>
      <c r="E7" s="24">
        <f>[4]Evaluation!E11</f>
        <v>0</v>
      </c>
      <c r="F7" s="24">
        <f>[4]Evaluation!H11</f>
        <v>8</v>
      </c>
      <c r="G7" s="24">
        <f>[4]Evaluation!K11</f>
        <v>5.6</v>
      </c>
      <c r="H7" s="25">
        <f t="shared" si="0"/>
        <v>13.6</v>
      </c>
    </row>
  </sheetData>
  <mergeCells count="6">
    <mergeCell ref="A7:D7"/>
    <mergeCell ref="E1:H1"/>
    <mergeCell ref="A3:D3"/>
    <mergeCell ref="A4:D4"/>
    <mergeCell ref="A5:D5"/>
    <mergeCell ref="A6:D6"/>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E1" sqref="E1:H1"/>
    </sheetView>
  </sheetViews>
  <sheetFormatPr defaultRowHeight="12.75" x14ac:dyDescent="0.2"/>
  <cols>
    <col min="1" max="4" width="9.140625" style="20"/>
    <col min="5" max="6" width="9" style="20" bestFit="1" customWidth="1"/>
    <col min="7" max="7" width="9" style="20" customWidth="1"/>
    <col min="8" max="8" width="6.5703125" style="20" bestFit="1" customWidth="1"/>
    <col min="9" max="16384" width="9.140625" style="20"/>
  </cols>
  <sheetData>
    <row r="1" spans="1:8" ht="15.75" x14ac:dyDescent="0.25">
      <c r="A1" s="19" t="s">
        <v>17</v>
      </c>
      <c r="B1" s="19"/>
      <c r="C1" s="19"/>
      <c r="D1" s="19"/>
      <c r="E1" s="30" t="s">
        <v>28</v>
      </c>
      <c r="F1" s="30"/>
      <c r="G1" s="30"/>
      <c r="H1" s="30"/>
    </row>
    <row r="2" spans="1:8" ht="15.75" x14ac:dyDescent="0.25">
      <c r="A2" s="19"/>
      <c r="B2" s="21"/>
    </row>
    <row r="3" spans="1:8" x14ac:dyDescent="0.2">
      <c r="A3" s="31" t="s">
        <v>18</v>
      </c>
      <c r="B3" s="31"/>
      <c r="C3" s="31"/>
      <c r="D3" s="31"/>
      <c r="E3" s="22" t="s">
        <v>19</v>
      </c>
      <c r="F3" s="22" t="s">
        <v>20</v>
      </c>
      <c r="G3" s="22" t="s">
        <v>21</v>
      </c>
      <c r="H3" s="23" t="s">
        <v>22</v>
      </c>
    </row>
    <row r="4" spans="1:8" x14ac:dyDescent="0.2">
      <c r="A4" s="29" t="str">
        <f>'[5]Shortlisted Vendors'!A4</f>
        <v>Amerex Brokers, LLC</v>
      </c>
      <c r="B4" s="29"/>
      <c r="C4" s="29"/>
      <c r="D4" s="29"/>
      <c r="E4" s="24">
        <f>[5]Evaluation!E8</f>
        <v>0</v>
      </c>
      <c r="F4" s="24">
        <f>[5]Evaluation!H8</f>
        <v>34.4</v>
      </c>
      <c r="G4" s="24">
        <f>[5]Evaluation!K8</f>
        <v>14.8</v>
      </c>
      <c r="H4" s="25">
        <f>SUM(E4:G4)</f>
        <v>49.2</v>
      </c>
    </row>
    <row r="5" spans="1:8" x14ac:dyDescent="0.2">
      <c r="A5" s="29" t="str">
        <f>'[5]Shortlisted Vendors'!A5</f>
        <v>Bernhard TME, LLC</v>
      </c>
      <c r="B5" s="29"/>
      <c r="C5" s="29"/>
      <c r="D5" s="29"/>
      <c r="E5" s="24">
        <f>[5]Evaluation!E9</f>
        <v>0</v>
      </c>
      <c r="F5" s="24">
        <f>[5]Evaluation!H9</f>
        <v>36.799999999999997</v>
      </c>
      <c r="G5" s="24">
        <f>[5]Evaluation!K9</f>
        <v>18</v>
      </c>
      <c r="H5" s="25">
        <f t="shared" ref="H5:H7" si="0">SUM(E5:G5)</f>
        <v>54.8</v>
      </c>
    </row>
    <row r="6" spans="1:8" x14ac:dyDescent="0.2">
      <c r="A6" s="29" t="str">
        <f>'[5]Shortlisted Vendors'!A6</f>
        <v>Brasovan Energy</v>
      </c>
      <c r="B6" s="29"/>
      <c r="C6" s="29"/>
      <c r="D6" s="29"/>
      <c r="E6" s="24">
        <f>[5]Evaluation!E10</f>
        <v>0</v>
      </c>
      <c r="F6" s="24">
        <f>[5]Evaluation!H10</f>
        <v>36</v>
      </c>
      <c r="G6" s="24">
        <f>[5]Evaluation!K10</f>
        <v>18</v>
      </c>
      <c r="H6" s="25">
        <f t="shared" si="0"/>
        <v>54</v>
      </c>
    </row>
    <row r="7" spans="1:8" x14ac:dyDescent="0.2">
      <c r="A7" s="29" t="str">
        <f>'[5]Shortlisted Vendors'!A7</f>
        <v>Energy Advisory Service</v>
      </c>
      <c r="B7" s="29"/>
      <c r="C7" s="29"/>
      <c r="D7" s="29"/>
      <c r="E7" s="24">
        <f>[5]Evaluation!E11</f>
        <v>0</v>
      </c>
      <c r="F7" s="24">
        <f>[5]Evaluation!H11</f>
        <v>24</v>
      </c>
      <c r="G7" s="24">
        <f>[5]Evaluation!K11</f>
        <v>10</v>
      </c>
      <c r="H7" s="25">
        <f t="shared" si="0"/>
        <v>34</v>
      </c>
    </row>
  </sheetData>
  <mergeCells count="6">
    <mergeCell ref="A7:D7"/>
    <mergeCell ref="E1:H1"/>
    <mergeCell ref="A3:D3"/>
    <mergeCell ref="A4:D4"/>
    <mergeCell ref="A5:D5"/>
    <mergeCell ref="A6: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G39" sqref="G39"/>
    </sheetView>
  </sheetViews>
  <sheetFormatPr defaultRowHeight="12.75" x14ac:dyDescent="0.2"/>
  <cols>
    <col min="1" max="4" width="9.140625" style="20"/>
    <col min="5" max="6" width="9" style="20" bestFit="1" customWidth="1"/>
    <col min="7" max="7" width="9" style="20" customWidth="1"/>
    <col min="8" max="8" width="6.5703125" style="20" bestFit="1" customWidth="1"/>
    <col min="9" max="16384" width="9.140625" style="20"/>
  </cols>
  <sheetData>
    <row r="1" spans="1:8" ht="15.75" x14ac:dyDescent="0.25">
      <c r="A1" s="19" t="s">
        <v>17</v>
      </c>
      <c r="B1" s="19"/>
      <c r="C1" s="19"/>
      <c r="D1" s="19"/>
      <c r="E1" s="30" t="s">
        <v>29</v>
      </c>
      <c r="F1" s="30"/>
      <c r="G1" s="30"/>
      <c r="H1" s="30"/>
    </row>
    <row r="2" spans="1:8" ht="15.75" x14ac:dyDescent="0.25">
      <c r="A2" s="19"/>
      <c r="B2" s="21"/>
    </row>
    <row r="3" spans="1:8" x14ac:dyDescent="0.2">
      <c r="A3" s="31" t="s">
        <v>18</v>
      </c>
      <c r="B3" s="31"/>
      <c r="C3" s="31"/>
      <c r="D3" s="31"/>
      <c r="E3" s="22" t="s">
        <v>19</v>
      </c>
      <c r="F3" s="22" t="s">
        <v>20</v>
      </c>
      <c r="G3" s="22" t="s">
        <v>21</v>
      </c>
      <c r="H3" s="23" t="s">
        <v>22</v>
      </c>
    </row>
    <row r="4" spans="1:8" x14ac:dyDescent="0.2">
      <c r="A4" s="29" t="str">
        <f>'[6]Shortlisted Vendors'!A4</f>
        <v>Amerex Brokers, LLC</v>
      </c>
      <c r="B4" s="29"/>
      <c r="C4" s="29"/>
      <c r="D4" s="29"/>
      <c r="E4" s="24">
        <f>[6]Evaluation!E8</f>
        <v>0</v>
      </c>
      <c r="F4" s="24">
        <f>[6]Evaluation!H8</f>
        <v>32</v>
      </c>
      <c r="G4" s="24">
        <f>[6]Evaluation!K8</f>
        <v>16</v>
      </c>
      <c r="H4" s="25">
        <f>SUM(E4:G4)</f>
        <v>48</v>
      </c>
    </row>
    <row r="5" spans="1:8" x14ac:dyDescent="0.2">
      <c r="A5" s="29" t="str">
        <f>'[6]Shortlisted Vendors'!A5</f>
        <v>Bernhard TME, LLC</v>
      </c>
      <c r="B5" s="29"/>
      <c r="C5" s="29"/>
      <c r="D5" s="29"/>
      <c r="E5" s="24">
        <f>[6]Evaluation!E9</f>
        <v>0</v>
      </c>
      <c r="F5" s="24">
        <f>[6]Evaluation!H9</f>
        <v>40</v>
      </c>
      <c r="G5" s="24">
        <f>[6]Evaluation!K9</f>
        <v>18</v>
      </c>
      <c r="H5" s="25">
        <f t="shared" ref="H5:H7" si="0">SUM(E5:G5)</f>
        <v>58</v>
      </c>
    </row>
    <row r="6" spans="1:8" x14ac:dyDescent="0.2">
      <c r="A6" s="29" t="str">
        <f>'[6]Shortlisted Vendors'!A6</f>
        <v>Brasovan Energy</v>
      </c>
      <c r="B6" s="29"/>
      <c r="C6" s="29"/>
      <c r="D6" s="29"/>
      <c r="E6" s="24">
        <f>[6]Evaluation!E10</f>
        <v>0</v>
      </c>
      <c r="F6" s="24">
        <f>[6]Evaluation!H10</f>
        <v>36</v>
      </c>
      <c r="G6" s="24">
        <f>[6]Evaluation!K10</f>
        <v>18</v>
      </c>
      <c r="H6" s="25">
        <f t="shared" si="0"/>
        <v>54</v>
      </c>
    </row>
    <row r="7" spans="1:8" x14ac:dyDescent="0.2">
      <c r="A7" s="29" t="str">
        <f>'[6]Shortlisted Vendors'!A7</f>
        <v>Energy Advisory Service</v>
      </c>
      <c r="B7" s="29"/>
      <c r="C7" s="29"/>
      <c r="D7" s="29"/>
      <c r="E7" s="24">
        <f>[6]Evaluation!E11</f>
        <v>0</v>
      </c>
      <c r="F7" s="24">
        <f>[6]Evaluation!H11</f>
        <v>16</v>
      </c>
      <c r="G7" s="24">
        <f>[6]Evaluation!K11</f>
        <v>12</v>
      </c>
      <c r="H7" s="25">
        <f t="shared" si="0"/>
        <v>28</v>
      </c>
    </row>
  </sheetData>
  <mergeCells count="6">
    <mergeCell ref="A7:D7"/>
    <mergeCell ref="E1:H1"/>
    <mergeCell ref="A3:D3"/>
    <mergeCell ref="A4:D4"/>
    <mergeCell ref="A5:D5"/>
    <mergeCell ref="A6:D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G16" sqref="G16"/>
    </sheetView>
  </sheetViews>
  <sheetFormatPr defaultRowHeight="15" x14ac:dyDescent="0.2"/>
  <cols>
    <col min="1" max="1" width="42.5703125" style="1" customWidth="1"/>
    <col min="2" max="2" width="9.28515625" style="1" customWidth="1"/>
    <col min="3" max="3" width="7.5703125" style="16" customWidth="1"/>
    <col min="4" max="7" width="7.5703125" style="1" customWidth="1"/>
    <col min="8" max="8" width="14" style="1" customWidth="1"/>
    <col min="9" max="9" width="10.42578125" style="1" bestFit="1" customWidth="1"/>
    <col min="10" max="10" width="7.5703125" style="1" customWidth="1"/>
    <col min="11" max="11" width="10.42578125" style="1" bestFit="1" customWidth="1"/>
    <col min="12" max="13" width="14.85546875" style="1" customWidth="1"/>
    <col min="14" max="16384" width="9.140625" style="1"/>
  </cols>
  <sheetData>
    <row r="1" spans="1:11" ht="15.75" x14ac:dyDescent="0.25">
      <c r="A1" s="32" t="s">
        <v>2</v>
      </c>
      <c r="B1" s="32"/>
      <c r="C1" s="32"/>
      <c r="D1" s="32"/>
      <c r="E1" s="32"/>
      <c r="F1" s="32"/>
      <c r="G1" s="32"/>
      <c r="H1" s="32"/>
      <c r="I1" s="32"/>
      <c r="J1" s="32"/>
      <c r="K1" s="32"/>
    </row>
    <row r="2" spans="1:11" ht="26.25" customHeight="1" x14ac:dyDescent="0.2">
      <c r="A2" s="33" t="s">
        <v>7</v>
      </c>
      <c r="B2" s="33"/>
      <c r="C2" s="33"/>
      <c r="D2" s="33"/>
      <c r="E2" s="33"/>
      <c r="F2" s="33"/>
      <c r="G2" s="33"/>
      <c r="H2" s="33"/>
      <c r="I2" s="33"/>
      <c r="J2" s="33"/>
      <c r="K2" s="33"/>
    </row>
    <row r="3" spans="1:11" ht="15.75" thickBot="1" x14ac:dyDescent="0.25">
      <c r="H3" s="2"/>
      <c r="I3" s="2"/>
      <c r="J3" s="2"/>
      <c r="K3" s="2"/>
    </row>
    <row r="4" spans="1:11" s="7" customFormat="1" ht="124.5" customHeight="1" thickBot="1" x14ac:dyDescent="0.25">
      <c r="A4" s="3" t="s">
        <v>0</v>
      </c>
      <c r="B4" s="4" t="str">
        <f>'1'!E1</f>
        <v>Evaluator 1</v>
      </c>
      <c r="C4" s="4" t="str">
        <f>'2'!E1</f>
        <v>Evaluator 2</v>
      </c>
      <c r="D4" s="4" t="str">
        <f>'3'!E1</f>
        <v>Evaluator 3</v>
      </c>
      <c r="E4" s="4" t="str">
        <f>'4'!E1</f>
        <v>Evaluator 4</v>
      </c>
      <c r="F4" s="4" t="str">
        <f>'5'!E1</f>
        <v>Evaluator 5</v>
      </c>
      <c r="G4" s="4" t="str">
        <f>'6'!E1</f>
        <v>Evaluator 6</v>
      </c>
      <c r="H4" s="5" t="s">
        <v>3</v>
      </c>
      <c r="I4" s="6" t="s">
        <v>1</v>
      </c>
    </row>
    <row r="5" spans="1:11" ht="16.5" customHeight="1" x14ac:dyDescent="0.2">
      <c r="A5" s="8" t="str">
        <f>'1'!A4</f>
        <v>Amerex Brokers, LLC</v>
      </c>
      <c r="B5" s="9">
        <f>'1'!H4</f>
        <v>49.6</v>
      </c>
      <c r="C5" s="9">
        <f>'2'!H4</f>
        <v>48</v>
      </c>
      <c r="D5" s="9">
        <f>SUM('3'!F4:G4)</f>
        <v>40</v>
      </c>
      <c r="E5" s="9">
        <f>'4'!H4</f>
        <v>37</v>
      </c>
      <c r="F5" s="9">
        <f>'5'!H4</f>
        <v>49.2</v>
      </c>
      <c r="G5" s="9">
        <f>'6'!H4</f>
        <v>48</v>
      </c>
      <c r="H5" s="9">
        <f>AVERAGE(B5:G5)</f>
        <v>45.300000000000004</v>
      </c>
      <c r="I5" s="10">
        <f>RANK(H5,$H$5:$H$8,0)</f>
        <v>3</v>
      </c>
    </row>
    <row r="6" spans="1:11" ht="16.5" customHeight="1" x14ac:dyDescent="0.2">
      <c r="A6" s="8" t="str">
        <f>'1'!A5</f>
        <v>Bernhard TME, LLC</v>
      </c>
      <c r="B6" s="9">
        <f>'1'!H5</f>
        <v>53.2</v>
      </c>
      <c r="C6" s="9">
        <f>'2'!H5</f>
        <v>49.2</v>
      </c>
      <c r="D6" s="9">
        <f>SUM('3'!F5:G5)</f>
        <v>48</v>
      </c>
      <c r="E6" s="9">
        <f>'4'!H5</f>
        <v>44</v>
      </c>
      <c r="F6" s="9">
        <f>'5'!H5</f>
        <v>54.8</v>
      </c>
      <c r="G6" s="9">
        <f>'6'!H5</f>
        <v>58</v>
      </c>
      <c r="H6" s="9">
        <f t="shared" ref="H6:H8" si="0">AVERAGE(B6:G6)</f>
        <v>51.199999999999996</v>
      </c>
      <c r="I6" s="10">
        <f>RANK(H6,$H$5:$H$8,0)</f>
        <v>2</v>
      </c>
    </row>
    <row r="7" spans="1:11" x14ac:dyDescent="0.2">
      <c r="A7" s="8" t="str">
        <f>'1'!A6</f>
        <v>Brasovan Energy</v>
      </c>
      <c r="B7" s="9">
        <f>'1'!H6</f>
        <v>52</v>
      </c>
      <c r="C7" s="9">
        <f>'2'!H6</f>
        <v>48.8</v>
      </c>
      <c r="D7" s="9">
        <f>SUM('3'!F6:G6)</f>
        <v>60</v>
      </c>
      <c r="E7" s="9">
        <f>'4'!H6</f>
        <v>48</v>
      </c>
      <c r="F7" s="9">
        <f>'5'!H6</f>
        <v>54</v>
      </c>
      <c r="G7" s="9">
        <f>'6'!H6</f>
        <v>54</v>
      </c>
      <c r="H7" s="9">
        <f t="shared" si="0"/>
        <v>52.800000000000004</v>
      </c>
      <c r="I7" s="10">
        <f>RANK(H7,$H$5:$H$8,0)</f>
        <v>1</v>
      </c>
    </row>
    <row r="8" spans="1:11" x14ac:dyDescent="0.2">
      <c r="A8" s="8" t="str">
        <f>'1'!A7</f>
        <v>Energy Advisory Service</v>
      </c>
      <c r="B8" s="9">
        <f>'1'!H7</f>
        <v>36</v>
      </c>
      <c r="C8" s="9">
        <f>'2'!H7</f>
        <v>20</v>
      </c>
      <c r="D8" s="9">
        <f>SUM('3'!F7:G7)</f>
        <v>24</v>
      </c>
      <c r="E8" s="9">
        <f>'4'!H7</f>
        <v>13.6</v>
      </c>
      <c r="F8" s="9">
        <f>'5'!H7</f>
        <v>34</v>
      </c>
      <c r="G8" s="9">
        <f>'6'!H7</f>
        <v>28</v>
      </c>
      <c r="H8" s="9">
        <f t="shared" si="0"/>
        <v>25.933333333333334</v>
      </c>
      <c r="I8" s="10">
        <f>RANK(H8,$H$5:$H$8,0)</f>
        <v>4</v>
      </c>
    </row>
  </sheetData>
  <mergeCells count="2">
    <mergeCell ref="A1:K1"/>
    <mergeCell ref="A2:K2"/>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5" sqref="B5:B8"/>
    </sheetView>
  </sheetViews>
  <sheetFormatPr defaultRowHeight="15" x14ac:dyDescent="0.2"/>
  <cols>
    <col min="1" max="1" width="42.5703125" style="1" customWidth="1"/>
    <col min="2" max="2" width="19.42578125" style="1" customWidth="1"/>
    <col min="3" max="3" width="14" style="1" customWidth="1"/>
    <col min="4" max="4" width="10.42578125" style="1" bestFit="1" customWidth="1"/>
    <col min="5" max="5" width="7.5703125" style="1" customWidth="1"/>
    <col min="6" max="6" width="10.42578125" style="1" bestFit="1" customWidth="1"/>
    <col min="7" max="8" width="14.85546875" style="1" customWidth="1"/>
    <col min="9" max="16384" width="9.140625" style="1"/>
  </cols>
  <sheetData>
    <row r="1" spans="1:6" ht="15.75" x14ac:dyDescent="0.25">
      <c r="A1" s="32" t="s">
        <v>2</v>
      </c>
      <c r="B1" s="32"/>
      <c r="C1" s="32"/>
      <c r="D1" s="32"/>
      <c r="E1" s="32"/>
      <c r="F1" s="32"/>
    </row>
    <row r="2" spans="1:6" ht="26.25" customHeight="1" x14ac:dyDescent="0.2">
      <c r="A2" s="33" t="s">
        <v>7</v>
      </c>
      <c r="B2" s="33"/>
      <c r="C2" s="33"/>
      <c r="D2" s="33"/>
      <c r="E2" s="33"/>
      <c r="F2" s="33"/>
    </row>
    <row r="3" spans="1:6" ht="15.75" thickBot="1" x14ac:dyDescent="0.25">
      <c r="C3" s="2"/>
      <c r="D3" s="2"/>
      <c r="E3" s="2"/>
      <c r="F3" s="2"/>
    </row>
    <row r="4" spans="1:6" s="7" customFormat="1" ht="124.5" customHeight="1" thickBot="1" x14ac:dyDescent="0.25">
      <c r="A4" s="3" t="s">
        <v>0</v>
      </c>
      <c r="B4" s="4" t="str">
        <f>'3'!E1</f>
        <v>Evaluator 3</v>
      </c>
      <c r="C4" s="5" t="s">
        <v>4</v>
      </c>
      <c r="D4" s="6" t="s">
        <v>1</v>
      </c>
    </row>
    <row r="5" spans="1:6" x14ac:dyDescent="0.2">
      <c r="A5" s="8" t="str">
        <f>Technical!A5</f>
        <v>Amerex Brokers, LLC</v>
      </c>
      <c r="B5" s="9">
        <f>'3'!E4</f>
        <v>33.28</v>
      </c>
      <c r="C5" s="9">
        <f>AVERAGE(B5:B5)</f>
        <v>33.28</v>
      </c>
      <c r="D5" s="10">
        <f>RANK(C5,$C$5:$C$8,0)</f>
        <v>2</v>
      </c>
    </row>
    <row r="6" spans="1:6" x14ac:dyDescent="0.2">
      <c r="A6" s="8" t="str">
        <f>Technical!A6</f>
        <v>Bernhard TME, LLC</v>
      </c>
      <c r="B6" s="9">
        <f>'3'!E5</f>
        <v>30.4</v>
      </c>
      <c r="C6" s="9">
        <f t="shared" ref="C6:C8" si="0">AVERAGE(B6:B6)</f>
        <v>30.4</v>
      </c>
      <c r="D6" s="10">
        <f>RANK(C6,$C$5:$C$8,0)</f>
        <v>4</v>
      </c>
    </row>
    <row r="7" spans="1:6" x14ac:dyDescent="0.2">
      <c r="A7" s="8" t="str">
        <f>Technical!A7</f>
        <v>Brasovan Energy</v>
      </c>
      <c r="B7" s="9">
        <f>'3'!E6</f>
        <v>31.52</v>
      </c>
      <c r="C7" s="9">
        <f t="shared" si="0"/>
        <v>31.52</v>
      </c>
      <c r="D7" s="10">
        <f>RANK(C7,$C$5:$C$8,0)</f>
        <v>3</v>
      </c>
    </row>
    <row r="8" spans="1:6" ht="14.25" customHeight="1" x14ac:dyDescent="0.2">
      <c r="A8" s="8" t="str">
        <f>Technical!A8</f>
        <v>Energy Advisory Service</v>
      </c>
      <c r="B8" s="9">
        <f>'3'!E7</f>
        <v>40</v>
      </c>
      <c r="C8" s="9">
        <f t="shared" si="0"/>
        <v>40</v>
      </c>
      <c r="D8" s="10">
        <f>RANK(C8,$C$5:$C$8,0)</f>
        <v>1</v>
      </c>
    </row>
  </sheetData>
  <mergeCells count="2">
    <mergeCell ref="A1:F1"/>
    <mergeCell ref="A2:F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7"/>
  <sheetViews>
    <sheetView workbookViewId="0">
      <selection activeCell="A15" sqref="A15"/>
    </sheetView>
  </sheetViews>
  <sheetFormatPr defaultRowHeight="15" x14ac:dyDescent="0.2"/>
  <cols>
    <col min="1" max="1" width="42.5703125" style="1" customWidth="1"/>
    <col min="2" max="2" width="9.28515625" style="1" customWidth="1"/>
    <col min="3" max="7" width="7.5703125" style="1" customWidth="1"/>
    <col min="8" max="10" width="14" style="1" customWidth="1"/>
    <col min="11" max="11" width="10.42578125" style="1" bestFit="1" customWidth="1"/>
    <col min="12" max="12" width="7.5703125" style="1" customWidth="1"/>
    <col min="13" max="13" width="10.42578125" style="1" bestFit="1" customWidth="1"/>
    <col min="14" max="15" width="14.85546875" style="1" customWidth="1"/>
    <col min="16" max="16384" width="9.140625" style="1"/>
  </cols>
  <sheetData>
    <row r="1" spans="1:13" ht="15.75" x14ac:dyDescent="0.25">
      <c r="A1" s="32" t="s">
        <v>2</v>
      </c>
      <c r="B1" s="32"/>
      <c r="C1" s="32"/>
      <c r="D1" s="32"/>
      <c r="E1" s="32"/>
      <c r="F1" s="32"/>
      <c r="G1" s="32"/>
      <c r="H1" s="32"/>
      <c r="I1" s="32"/>
      <c r="J1" s="32"/>
      <c r="K1" s="32"/>
      <c r="L1" s="32"/>
      <c r="M1" s="32"/>
    </row>
    <row r="2" spans="1:13" ht="26.25" customHeight="1" x14ac:dyDescent="0.2">
      <c r="A2" s="33" t="s">
        <v>7</v>
      </c>
      <c r="B2" s="33"/>
      <c r="C2" s="33"/>
      <c r="D2" s="33"/>
      <c r="E2" s="33"/>
      <c r="F2" s="33"/>
      <c r="G2" s="33"/>
      <c r="H2" s="33"/>
      <c r="I2" s="33"/>
      <c r="J2" s="33"/>
      <c r="K2" s="33"/>
      <c r="L2" s="33"/>
      <c r="M2" s="33"/>
    </row>
    <row r="3" spans="1:13" ht="15.75" thickBot="1" x14ac:dyDescent="0.25">
      <c r="H3" s="2"/>
      <c r="I3" s="2"/>
      <c r="J3" s="2"/>
      <c r="K3" s="2"/>
      <c r="L3" s="2"/>
      <c r="M3" s="2"/>
    </row>
    <row r="4" spans="1:13" s="7" customFormat="1" ht="124.5" customHeight="1" thickBot="1" x14ac:dyDescent="0.25">
      <c r="A4" s="3" t="s">
        <v>0</v>
      </c>
      <c r="B4" s="4" t="str">
        <f>Technical!B4</f>
        <v>Evaluator 1</v>
      </c>
      <c r="C4" s="4" t="str">
        <f>Technical!C4</f>
        <v>Evaluator 2</v>
      </c>
      <c r="D4" s="17" t="str">
        <f>Technical!D4</f>
        <v>Evaluator 3</v>
      </c>
      <c r="E4" s="4" t="str">
        <f>Technical!E4</f>
        <v>Evaluator 4</v>
      </c>
      <c r="F4" s="4" t="str">
        <f>Technical!F4</f>
        <v>Evaluator 5</v>
      </c>
      <c r="G4" s="4" t="str">
        <f>Technical!G4</f>
        <v>Evaluator 6</v>
      </c>
      <c r="H4" s="13" t="s">
        <v>5</v>
      </c>
      <c r="I4" s="14" t="s">
        <v>4</v>
      </c>
      <c r="J4" s="15" t="s">
        <v>6</v>
      </c>
      <c r="K4" s="12" t="s">
        <v>1</v>
      </c>
    </row>
    <row r="5" spans="1:13" ht="16.5" customHeight="1" x14ac:dyDescent="0.2">
      <c r="A5" s="8" t="str">
        <f>'Non-Technical'!A5</f>
        <v>Amerex Brokers, LLC</v>
      </c>
      <c r="B5" s="9">
        <f>Technical!B5</f>
        <v>49.6</v>
      </c>
      <c r="C5" s="9">
        <f>Technical!C5</f>
        <v>48</v>
      </c>
      <c r="D5" s="9">
        <f>Technical!D5</f>
        <v>40</v>
      </c>
      <c r="E5" s="9">
        <f>Technical!E5</f>
        <v>37</v>
      </c>
      <c r="F5" s="9">
        <f>Technical!F5</f>
        <v>49.2</v>
      </c>
      <c r="G5" s="9">
        <f>Technical!G5</f>
        <v>48</v>
      </c>
      <c r="H5" s="9">
        <f>AVERAGE(B5:G5)</f>
        <v>45.300000000000004</v>
      </c>
      <c r="I5" s="11">
        <f>'Non-Technical'!C5</f>
        <v>33.28</v>
      </c>
      <c r="J5" s="11">
        <f>H5+I5</f>
        <v>78.580000000000013</v>
      </c>
      <c r="K5" s="10">
        <f>RANK(J5,$J$5:$J$8,0)</f>
        <v>3</v>
      </c>
    </row>
    <row r="6" spans="1:13" ht="16.5" customHeight="1" x14ac:dyDescent="0.2">
      <c r="A6" s="8" t="str">
        <f>'Non-Technical'!A6</f>
        <v>Bernhard TME, LLC</v>
      </c>
      <c r="B6" s="9">
        <f>Technical!B6</f>
        <v>53.2</v>
      </c>
      <c r="C6" s="9">
        <f>Technical!C6</f>
        <v>49.2</v>
      </c>
      <c r="D6" s="9">
        <f>Technical!D6</f>
        <v>48</v>
      </c>
      <c r="E6" s="9">
        <f>Technical!E6</f>
        <v>44</v>
      </c>
      <c r="F6" s="9">
        <f>Technical!F6</f>
        <v>54.8</v>
      </c>
      <c r="G6" s="9">
        <f>Technical!G6</f>
        <v>58</v>
      </c>
      <c r="H6" s="9">
        <f t="shared" ref="H6:H8" si="0">AVERAGE(B6:G6)</f>
        <v>51.199999999999996</v>
      </c>
      <c r="I6" s="11">
        <f>'Non-Technical'!C6</f>
        <v>30.4</v>
      </c>
      <c r="J6" s="11">
        <f t="shared" ref="J6:J8" si="1">H6+I6</f>
        <v>81.599999999999994</v>
      </c>
      <c r="K6" s="10">
        <f>RANK(J6,$J$5:$J$8,0)</f>
        <v>2</v>
      </c>
    </row>
    <row r="7" spans="1:13" x14ac:dyDescent="0.2">
      <c r="A7" s="8" t="str">
        <f>'Non-Technical'!A7</f>
        <v>Brasovan Energy</v>
      </c>
      <c r="B7" s="9">
        <f>Technical!B7</f>
        <v>52</v>
      </c>
      <c r="C7" s="9">
        <f>Technical!C7</f>
        <v>48.8</v>
      </c>
      <c r="D7" s="9">
        <f>Technical!D7</f>
        <v>60</v>
      </c>
      <c r="E7" s="9">
        <f>Technical!E7</f>
        <v>48</v>
      </c>
      <c r="F7" s="9">
        <f>Technical!F7</f>
        <v>54</v>
      </c>
      <c r="G7" s="9">
        <f>Technical!G7</f>
        <v>54</v>
      </c>
      <c r="H7" s="9">
        <f t="shared" si="0"/>
        <v>52.800000000000004</v>
      </c>
      <c r="I7" s="11">
        <f>'Non-Technical'!C7</f>
        <v>31.52</v>
      </c>
      <c r="J7" s="11">
        <f t="shared" si="1"/>
        <v>84.320000000000007</v>
      </c>
      <c r="K7" s="10">
        <f>RANK(J7,$J$5:$J$8,0)</f>
        <v>1</v>
      </c>
    </row>
    <row r="8" spans="1:13" x14ac:dyDescent="0.2">
      <c r="A8" s="8" t="str">
        <f>'Non-Technical'!A8</f>
        <v>Energy Advisory Service</v>
      </c>
      <c r="B8" s="9">
        <f>Technical!B8</f>
        <v>36</v>
      </c>
      <c r="C8" s="9">
        <f>Technical!C8</f>
        <v>20</v>
      </c>
      <c r="D8" s="9">
        <f>Technical!D8</f>
        <v>24</v>
      </c>
      <c r="E8" s="9">
        <f>Technical!E8</f>
        <v>13.6</v>
      </c>
      <c r="F8" s="9">
        <f>Technical!F8</f>
        <v>34</v>
      </c>
      <c r="G8" s="9">
        <f>Technical!G8</f>
        <v>28</v>
      </c>
      <c r="H8" s="9">
        <f t="shared" si="0"/>
        <v>25.933333333333334</v>
      </c>
      <c r="I8" s="11">
        <f>'Non-Technical'!C8</f>
        <v>40</v>
      </c>
      <c r="J8" s="11">
        <f t="shared" si="1"/>
        <v>65.933333333333337</v>
      </c>
      <c r="K8" s="10">
        <f>RANK(J8,$J$5:$J$8,0)</f>
        <v>4</v>
      </c>
    </row>
    <row r="11" spans="1:13" x14ac:dyDescent="0.2">
      <c r="H11" s="2"/>
      <c r="I11" s="2"/>
      <c r="J11" s="2"/>
      <c r="K11" s="2"/>
    </row>
    <row r="12" spans="1:13" x14ac:dyDescent="0.2">
      <c r="H12" s="2"/>
      <c r="I12" s="2"/>
      <c r="J12" s="2"/>
      <c r="K12" s="2"/>
    </row>
    <row r="13" spans="1:13" x14ac:dyDescent="0.2">
      <c r="A13" s="18" t="s">
        <v>30</v>
      </c>
      <c r="H13" s="2"/>
      <c r="I13" s="2"/>
      <c r="J13" s="2"/>
      <c r="K13" s="2"/>
    </row>
    <row r="14" spans="1:13" x14ac:dyDescent="0.2">
      <c r="A14" s="16"/>
      <c r="H14" s="2"/>
      <c r="I14" s="2"/>
      <c r="J14" s="2"/>
      <c r="K14" s="2"/>
    </row>
    <row r="15" spans="1:13" x14ac:dyDescent="0.2">
      <c r="A15" s="18" t="s">
        <v>31</v>
      </c>
      <c r="H15" s="2"/>
      <c r="I15" s="2"/>
      <c r="J15" s="2"/>
      <c r="K15" s="2"/>
    </row>
    <row r="16" spans="1:13" x14ac:dyDescent="0.2">
      <c r="H16" s="2"/>
      <c r="I16" s="2"/>
      <c r="J16" s="2"/>
      <c r="K16" s="2"/>
    </row>
    <row r="17" spans="8:11" x14ac:dyDescent="0.2">
      <c r="H17" s="2"/>
      <c r="I17" s="2"/>
      <c r="J17" s="2"/>
      <c r="K17" s="2"/>
    </row>
  </sheetData>
  <mergeCells count="2">
    <mergeCell ref="A1:M1"/>
    <mergeCell ref="A2:M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Technical</vt:lpstr>
      <vt:lpstr>Non-Technical</vt:lpstr>
      <vt:lpstr>Summary</vt:lpstr>
      <vt:lpstr>Cost Evaluation(BAFO)</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2017-10-17T15:24:19Z</dcterms:modified>
</cp:coreProperties>
</file>