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HSPs for Awarded Contracts\Evaluations - FPC\"/>
    </mc:Choice>
  </mc:AlternateContent>
  <bookViews>
    <workbookView xWindow="2070" yWindow="450" windowWidth="23730" windowHeight="9165" tabRatio="836" firstSheet="1" activeTab="10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HUB Department" sheetId="79" r:id="rId7"/>
    <sheet name="Technical Score" sheetId="27" r:id="rId8"/>
    <sheet name="Cost Summary" sheetId="82" r:id="rId9"/>
    <sheet name="Summary" sheetId="58" r:id="rId10"/>
    <sheet name="Evaluation Matrix" sheetId="83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H26" i="83" l="1"/>
  <c r="H25" i="83"/>
  <c r="H24" i="83"/>
  <c r="H23" i="83"/>
  <c r="H22" i="83"/>
  <c r="H21" i="83"/>
  <c r="H20" i="83"/>
  <c r="H27" i="83" s="1"/>
  <c r="A2" i="83"/>
  <c r="J6" i="82" l="1"/>
  <c r="I6" i="77" l="1"/>
  <c r="A6" i="79" l="1"/>
  <c r="A7" i="79"/>
  <c r="A8" i="79"/>
  <c r="A9" i="79"/>
  <c r="A5" i="79"/>
  <c r="A6" i="78"/>
  <c r="A7" i="78"/>
  <c r="A8" i="78"/>
  <c r="A9" i="78"/>
  <c r="A5" i="78"/>
  <c r="A6" i="77"/>
  <c r="A7" i="77"/>
  <c r="A8" i="77"/>
  <c r="A9" i="77"/>
  <c r="A5" i="77"/>
  <c r="A6" i="76"/>
  <c r="A7" i="76"/>
  <c r="A8" i="76"/>
  <c r="A9" i="76"/>
  <c r="A5" i="76"/>
  <c r="A6" i="75"/>
  <c r="A7" i="75"/>
  <c r="A8" i="75"/>
  <c r="A9" i="75"/>
  <c r="A5" i="75"/>
  <c r="A6" i="74"/>
  <c r="A7" i="74"/>
  <c r="A8" i="74"/>
  <c r="A9" i="74"/>
  <c r="A5" i="74"/>
  <c r="I9" i="79"/>
  <c r="I8" i="79"/>
  <c r="I7" i="79"/>
  <c r="I6" i="79"/>
  <c r="I5" i="79"/>
  <c r="I8" i="78" l="1"/>
  <c r="I6" i="78"/>
  <c r="I7" i="78"/>
  <c r="I9" i="78"/>
  <c r="I5" i="78"/>
  <c r="I7" i="77"/>
  <c r="I8" i="77"/>
  <c r="I9" i="77"/>
  <c r="I5" i="77"/>
  <c r="I6" i="76"/>
  <c r="I7" i="76"/>
  <c r="I8" i="76"/>
  <c r="I9" i="76"/>
  <c r="I5" i="76"/>
  <c r="I6" i="75"/>
  <c r="I7" i="75"/>
  <c r="I8" i="75"/>
  <c r="I9" i="75"/>
  <c r="I5" i="75"/>
  <c r="I8" i="74"/>
  <c r="I7" i="74"/>
  <c r="I6" i="74"/>
  <c r="I9" i="74"/>
  <c r="I5" i="74"/>
  <c r="J9" i="78" l="1"/>
  <c r="J8" i="78"/>
  <c r="J7" i="78"/>
  <c r="J6" i="78"/>
  <c r="J5" i="78"/>
  <c r="J9" i="77"/>
  <c r="J8" i="77"/>
  <c r="J7" i="77"/>
  <c r="J6" i="77"/>
  <c r="J5" i="77"/>
  <c r="J9" i="76"/>
  <c r="J8" i="76"/>
  <c r="J7" i="76"/>
  <c r="J6" i="76"/>
  <c r="J5" i="76"/>
  <c r="J9" i="75"/>
  <c r="J8" i="75"/>
  <c r="J7" i="75"/>
  <c r="J6" i="75"/>
  <c r="J5" i="75"/>
  <c r="J9" i="74" l="1"/>
  <c r="J8" i="74"/>
  <c r="J7" i="74"/>
  <c r="J6" i="74"/>
  <c r="J5" i="74"/>
  <c r="J3" i="82" l="1"/>
  <c r="J7" i="82" l="1"/>
  <c r="B9" i="27" l="1"/>
  <c r="B8" i="27"/>
  <c r="B7" i="27"/>
  <c r="B6" i="27"/>
  <c r="C9" i="27"/>
  <c r="C7" i="27"/>
  <c r="C6" i="27"/>
  <c r="D9" i="27"/>
  <c r="D8" i="27"/>
  <c r="D7" i="27"/>
  <c r="D6" i="27"/>
  <c r="E9" i="27"/>
  <c r="E8" i="27"/>
  <c r="E7" i="27"/>
  <c r="E6" i="27"/>
  <c r="A15" i="82" l="1"/>
  <c r="A3" i="82"/>
  <c r="E5" i="27" l="1"/>
  <c r="D5" i="27"/>
  <c r="C5" i="27"/>
  <c r="B5" i="27"/>
  <c r="C8" i="27"/>
  <c r="F6" i="27"/>
  <c r="F7" i="27"/>
  <c r="F8" i="27"/>
  <c r="F9" i="27"/>
  <c r="F5" i="27"/>
  <c r="A16" i="82"/>
  <c r="A17" i="82"/>
  <c r="A18" i="82"/>
  <c r="A19" i="82"/>
  <c r="A4" i="82"/>
  <c r="A5" i="82"/>
  <c r="A6" i="82"/>
  <c r="A7" i="82"/>
  <c r="D15" i="82"/>
  <c r="J4" i="82"/>
  <c r="D16" i="82" s="1"/>
  <c r="B16" i="82" l="1"/>
  <c r="B15" i="82"/>
  <c r="J5" i="82"/>
  <c r="E16" i="82"/>
  <c r="E15" i="82"/>
  <c r="D19" i="82" l="1"/>
  <c r="E19" i="82" s="1"/>
  <c r="B19" i="82"/>
  <c r="D18" i="82"/>
  <c r="E18" i="82" s="1"/>
  <c r="D17" i="82"/>
  <c r="E17" i="82" s="1"/>
  <c r="B17" i="82"/>
  <c r="C15" i="82" l="1"/>
  <c r="C18" i="82"/>
  <c r="C17" i="82"/>
  <c r="C16" i="82"/>
  <c r="C19" i="82"/>
  <c r="A8" i="58" l="1"/>
  <c r="C8" i="58"/>
  <c r="E8" i="58"/>
  <c r="A9" i="58"/>
  <c r="B9" i="58"/>
  <c r="C9" i="58"/>
  <c r="A8" i="27"/>
  <c r="A9" i="27"/>
  <c r="F8" i="58"/>
  <c r="F9" i="58"/>
  <c r="E9" i="58"/>
  <c r="D8" i="58"/>
  <c r="D9" i="58"/>
  <c r="B8" i="58"/>
  <c r="G8" i="58" l="1"/>
  <c r="G9" i="27"/>
  <c r="G9" i="58"/>
  <c r="G8" i="27"/>
  <c r="G6" i="27" l="1"/>
  <c r="G7" i="27"/>
  <c r="G5" i="27"/>
  <c r="H7" i="27" l="1"/>
  <c r="H5" i="27"/>
  <c r="H8" i="27"/>
  <c r="H9" i="27"/>
  <c r="H6" i="27"/>
  <c r="A6" i="27" l="1"/>
  <c r="A7" i="27"/>
  <c r="A5" i="27"/>
  <c r="A2" i="58" l="1"/>
  <c r="A2" i="27"/>
  <c r="A2" i="79"/>
  <c r="A2" i="78"/>
  <c r="A2" i="77"/>
  <c r="A2" i="76"/>
  <c r="A2" i="75"/>
  <c r="A2" i="74"/>
  <c r="F7" i="58" l="1"/>
  <c r="F6" i="58"/>
  <c r="F5" i="58"/>
  <c r="E7" i="58"/>
  <c r="E6" i="58"/>
  <c r="E5" i="58"/>
  <c r="D7" i="58"/>
  <c r="D6" i="58"/>
  <c r="D5" i="58"/>
  <c r="C7" i="58"/>
  <c r="C6" i="58"/>
  <c r="C5" i="58"/>
  <c r="B7" i="58"/>
  <c r="B6" i="58"/>
  <c r="B5" i="58"/>
  <c r="G7" i="58" l="1"/>
  <c r="G6" i="58"/>
  <c r="G5" i="58"/>
  <c r="H6" i="58" l="1"/>
  <c r="H5" i="58"/>
  <c r="H8" i="58"/>
  <c r="H9" i="58"/>
  <c r="H7" i="58"/>
  <c r="A7" i="58"/>
  <c r="A6" i="58"/>
  <c r="A5" i="58"/>
</calcChain>
</file>

<file path=xl/sharedStrings.xml><?xml version="1.0" encoding="utf-8"?>
<sst xmlns="http://schemas.openxmlformats.org/spreadsheetml/2006/main" count="148" uniqueCount="79">
  <si>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</si>
  <si>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</si>
  <si>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</si>
  <si>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</si>
  <si>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</si>
  <si>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</si>
  <si>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</si>
  <si>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</si>
  <si>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</si>
  <si>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</si>
  <si>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</si>
  <si>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 xml:space="preserve"> </t>
  </si>
  <si>
    <t>Fee</t>
  </si>
  <si>
    <t>Fee Percentage</t>
  </si>
  <si>
    <t>Gen. Conditions %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</si>
  <si>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</si>
  <si>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</si>
  <si>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</si>
  <si>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</si>
  <si>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</si>
  <si>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</si>
  <si>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</si>
  <si>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</si>
  <si>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</si>
  <si>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</si>
  <si>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</si>
  <si>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</si>
  <si>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Prepared by:</t>
  </si>
  <si>
    <t>Checked by:</t>
  </si>
  <si>
    <t>Technical</t>
  </si>
  <si>
    <t>J.T. Vaughn Construction</t>
  </si>
  <si>
    <t>Criterion: 1 &amp; 3</t>
  </si>
  <si>
    <t>Criterion: 2 &amp; 4</t>
  </si>
  <si>
    <t>Criterion: 5 &amp; 6</t>
  </si>
  <si>
    <t>Criterion: 7</t>
  </si>
  <si>
    <t>Criterion: 8</t>
  </si>
  <si>
    <t>Criterion: 9</t>
  </si>
  <si>
    <t>Evaluation Summary RFQ730-17099.RFP730-17133 (Shortlist) CM@R University of Houston Garage No. 5</t>
  </si>
  <si>
    <t>Bartlett Cocke</t>
  </si>
  <si>
    <t>Flintco-Astatus</t>
  </si>
  <si>
    <t>Criterion: 10</t>
  </si>
  <si>
    <t>McCarthy Building Companies</t>
  </si>
  <si>
    <t>EE Reed Construction</t>
  </si>
  <si>
    <t>Sum of Fees &amp; Gen. Cond.</t>
  </si>
  <si>
    <t>x</t>
  </si>
  <si>
    <t>No Change</t>
  </si>
  <si>
    <t>Evaluator 1</t>
  </si>
  <si>
    <t>Evaluator 2</t>
  </si>
  <si>
    <t>Evaluator 3</t>
  </si>
  <si>
    <t>Evaluator 4</t>
  </si>
  <si>
    <t>Evaluator 5</t>
  </si>
  <si>
    <t>Senior Buyer</t>
  </si>
  <si>
    <t>Purchasing Director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</si>
  <si>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</si>
  <si>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</si>
  <si>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</si>
  <si>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</si>
  <si>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</si>
  <si>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</si>
  <si>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</si>
  <si>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</si>
  <si>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</si>
  <si>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</si>
  <si>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</si>
  <si>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</si>
  <si>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</si>
  <si>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</si>
  <si>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One &amp; Three -  Respondent’s Pre-Construction Phase Services, Project Execution Plan, Estimating and Cost Control Measures (Sections 4.3 &amp; 4.5)</t>
  </si>
  <si>
    <t>Two &amp; Four -  Respondent’s Construction Phase Services and Project Execution Plan, Project Planning and Scheduling (Sections 4.4 &amp; 4.6)</t>
  </si>
  <si>
    <t>Five &amp; Six -  Respondent’s Safety Management, Warranty and Service Support Programs (Sections 4.7 &amp; 4.8)</t>
  </si>
  <si>
    <t>Seven - Respondent’s Quality Control and Commissioning Program (Section 4.9)</t>
  </si>
  <si>
    <t>Eight -  Respondent’s Cost and Delivery Proposal (Section 4.10)</t>
  </si>
  <si>
    <t>DO NOT EVALUATE CRITERIA 8.  PURCHASING WILL EVALUATE.</t>
  </si>
  <si>
    <t>Nine -  Respondent’s Past University of Houston Project Experience (Section 4.11)</t>
  </si>
  <si>
    <t>Ten -  Respondent's Past HUB/MBE/WBE Goal Attainment and Quality of Procedures for UHS HUB Goal Attainment on this Project (Section 4.12)</t>
  </si>
  <si>
    <t>DO NOT EVALUATE CRITERIA 10.  HUB DEPARTMENT WILL EVALUATE.</t>
  </si>
  <si>
    <t>*Total =</t>
  </si>
  <si>
    <t>*Note:  Total should be equal to 100 if received 5-point per criterion.</t>
  </si>
  <si>
    <t>Special Instructions for Evaluators: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</si>
</sst>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9" applyNumberFormat="0" applyFont="0" applyAlignment="0" applyProtection="0"/>
    <xf numFmtId="43" fontId="7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39" applyNumberFormat="0" applyAlignment="0" applyProtection="0"/>
    <xf numFmtId="0" fontId="21" fillId="24" borderId="40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41" applyNumberFormat="0" applyFill="0" applyAlignment="0" applyProtection="0"/>
    <xf numFmtId="0" fontId="25" fillId="0" borderId="42" applyNumberFormat="0" applyFill="0" applyAlignment="0" applyProtection="0"/>
    <xf numFmtId="0" fontId="26" fillId="0" borderId="43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39" applyNumberFormat="0" applyAlignment="0" applyProtection="0"/>
    <xf numFmtId="0" fontId="28" fillId="0" borderId="44" applyNumberFormat="0" applyFill="0" applyAlignment="0" applyProtection="0"/>
    <xf numFmtId="0" fontId="29" fillId="25" borderId="0" applyNumberFormat="0" applyBorder="0" applyAlignment="0" applyProtection="0"/>
    <xf numFmtId="0" fontId="7" fillId="4" borderId="9" applyNumberFormat="0" applyFont="0" applyAlignment="0" applyProtection="0"/>
    <xf numFmtId="0" fontId="30" fillId="23" borderId="45" applyNumberFormat="0" applyAlignment="0" applyProtection="0"/>
    <xf numFmtId="0" fontId="31" fillId="0" borderId="0" applyNumberFormat="0" applyFill="0" applyBorder="0" applyAlignment="0" applyProtection="0"/>
    <xf numFmtId="0" fontId="32" fillId="0" borderId="46" applyNumberFormat="0" applyFill="0" applyAlignment="0" applyProtection="0"/>
    <xf numFmtId="0" fontId="33" fillId="0" borderId="0" applyNumberFormat="0" applyFill="0" applyBorder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2" fillId="0" borderId="0"/>
  </cellStyleXfs>
  <cellXfs count="165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2" fontId="6" fillId="0" borderId="10" xfId="0" applyNumberFormat="1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1" xfId="1" applyFont="1" applyBorder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5" fontId="0" fillId="0" borderId="29" xfId="0" applyNumberFormat="1" applyFill="1" applyBorder="1" applyAlignment="1">
      <alignment vertical="center"/>
    </xf>
    <xf numFmtId="165" fontId="0" fillId="0" borderId="30" xfId="0" applyNumberFormat="1" applyFill="1" applyBorder="1" applyAlignment="1">
      <alignment vertical="center"/>
    </xf>
    <xf numFmtId="10" fontId="0" fillId="0" borderId="31" xfId="0" applyNumberFormat="1" applyFill="1" applyBorder="1" applyAlignment="1">
      <alignment horizontal="center" vertical="center"/>
    </xf>
    <xf numFmtId="165" fontId="12" fillId="0" borderId="28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14" fillId="0" borderId="34" xfId="0" applyNumberFormat="1" applyFont="1" applyFill="1" applyBorder="1" applyAlignment="1">
      <alignment horizontal="right" vertical="center"/>
    </xf>
    <xf numFmtId="165" fontId="14" fillId="0" borderId="35" xfId="0" applyNumberFormat="1" applyFont="1" applyFill="1" applyBorder="1" applyAlignment="1">
      <alignment vertical="center"/>
    </xf>
    <xf numFmtId="165" fontId="12" fillId="0" borderId="36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6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6" fillId="0" borderId="38" xfId="0" applyNumberFormat="1" applyFont="1" applyFill="1" applyBorder="1" applyAlignment="1">
      <alignment horizontal="center" vertical="center"/>
    </xf>
    <xf numFmtId="1" fontId="16" fillId="0" borderId="38" xfId="0" applyNumberFormat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10" fontId="10" fillId="0" borderId="3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6" fillId="0" borderId="5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6" xfId="1" applyNumberFormat="1" applyFont="1" applyBorder="1"/>
    <xf numFmtId="0" fontId="4" fillId="0" borderId="16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7" fillId="26" borderId="23" xfId="0" applyFont="1" applyFill="1" applyBorder="1" applyAlignment="1">
      <alignment horizontal="center" vertical="center"/>
    </xf>
    <xf numFmtId="165" fontId="0" fillId="26" borderId="30" xfId="0" applyNumberFormat="1" applyFill="1" applyBorder="1" applyAlignment="1">
      <alignment vertical="center"/>
    </xf>
    <xf numFmtId="0" fontId="6" fillId="0" borderId="8" xfId="0" applyFont="1" applyFill="1" applyBorder="1"/>
    <xf numFmtId="0" fontId="4" fillId="0" borderId="5" xfId="0" applyFont="1" applyFill="1" applyBorder="1"/>
    <xf numFmtId="0" fontId="16" fillId="0" borderId="0" xfId="0" applyFont="1" applyAlignment="1">
      <alignment horizontal="center"/>
    </xf>
    <xf numFmtId="2" fontId="6" fillId="0" borderId="10" xfId="0" applyNumberFormat="1" applyFont="1" applyFill="1" applyBorder="1"/>
    <xf numFmtId="0" fontId="4" fillId="0" borderId="5" xfId="1" applyFont="1" applyBorder="1"/>
    <xf numFmtId="0" fontId="5" fillId="28" borderId="4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38" xfId="0" applyBorder="1" applyAlignment="1">
      <alignment vertical="center"/>
    </xf>
    <xf numFmtId="0" fontId="16" fillId="0" borderId="0" xfId="0" applyFont="1" applyFill="1" applyAlignment="1">
      <alignment horizontal="center"/>
    </xf>
    <xf numFmtId="0" fontId="5" fillId="0" borderId="47" xfId="1" applyFont="1" applyBorder="1" applyAlignment="1">
      <alignment horizontal="center" vertical="center" textRotation="90"/>
    </xf>
    <xf numFmtId="0" fontId="0" fillId="0" borderId="30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10" fontId="1" fillId="0" borderId="32" xfId="0" applyNumberFormat="1" applyFont="1" applyFill="1" applyBorder="1" applyAlignment="1">
      <alignment horizontal="center" vertical="center"/>
    </xf>
    <xf numFmtId="165" fontId="1" fillId="0" borderId="30" xfId="0" applyNumberFormat="1" applyFont="1" applyFill="1" applyBorder="1" applyAlignment="1">
      <alignment vertical="center"/>
    </xf>
    <xf numFmtId="10" fontId="1" fillId="0" borderId="31" xfId="0" applyNumberFormat="1" applyFont="1" applyFill="1" applyBorder="1" applyAlignment="1">
      <alignment horizontal="center" vertical="center"/>
    </xf>
    <xf numFmtId="43" fontId="7" fillId="0" borderId="0" xfId="4" applyFont="1" applyFill="1" applyAlignment="1">
      <alignment vertical="center"/>
    </xf>
    <xf numFmtId="10" fontId="0" fillId="26" borderId="30" xfId="0" applyNumberFormat="1" applyFill="1" applyBorder="1" applyAlignment="1">
      <alignment horizontal="center" vertical="center"/>
    </xf>
    <xf numFmtId="165" fontId="13" fillId="26" borderId="30" xfId="0" applyNumberFormat="1" applyFont="1" applyFill="1" applyBorder="1" applyAlignment="1">
      <alignment vertical="center"/>
    </xf>
    <xf numFmtId="0" fontId="7" fillId="26" borderId="24" xfId="0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6" fillId="30" borderId="8" xfId="0" applyFont="1" applyFill="1" applyBorder="1"/>
    <xf numFmtId="164" fontId="6" fillId="0" borderId="7" xfId="0" applyNumberFormat="1" applyFont="1" applyFill="1" applyBorder="1"/>
    <xf numFmtId="0" fontId="4" fillId="31" borderId="0" xfId="1" applyFont="1" applyFill="1"/>
    <xf numFmtId="0" fontId="5" fillId="31" borderId="13" xfId="1" applyFont="1" applyFill="1" applyBorder="1" applyAlignment="1">
      <alignment horizontal="center" vertical="center" textRotation="90"/>
    </xf>
    <xf numFmtId="0" fontId="0" fillId="31" borderId="30" xfId="0" applyFill="1" applyBorder="1" applyAlignment="1">
      <alignment vertical="center"/>
    </xf>
    <xf numFmtId="0" fontId="4" fillId="30" borderId="5" xfId="1" applyFont="1" applyFill="1" applyBorder="1"/>
    <xf numFmtId="0" fontId="0" fillId="30" borderId="5" xfId="0" applyFill="1" applyBorder="1" applyAlignment="1">
      <alignment vertical="center"/>
    </xf>
    <xf numFmtId="0" fontId="4" fillId="30" borderId="16" xfId="1" applyFont="1" applyFill="1" applyBorder="1"/>
    <xf numFmtId="0" fontId="5" fillId="30" borderId="0" xfId="1" applyFont="1" applyFill="1" applyAlignment="1">
      <alignment horizontal="center" vertical="center"/>
    </xf>
    <xf numFmtId="0" fontId="34" fillId="0" borderId="0" xfId="1" applyFont="1"/>
    <xf numFmtId="0" fontId="9" fillId="0" borderId="13" xfId="1" applyFont="1" applyBorder="1" applyAlignment="1">
      <alignment horizontal="center" vertical="center" textRotation="90"/>
    </xf>
    <xf numFmtId="0" fontId="13" fillId="0" borderId="30" xfId="0" applyFont="1" applyFill="1" applyBorder="1" applyAlignment="1">
      <alignment vertical="center"/>
    </xf>
    <xf numFmtId="0" fontId="9" fillId="0" borderId="47" xfId="1" applyFont="1" applyBorder="1" applyAlignment="1">
      <alignment horizontal="center" vertical="center" textRotation="90"/>
    </xf>
    <xf numFmtId="0" fontId="13" fillId="0" borderId="38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4" fillId="27" borderId="8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/>
    </xf>
    <xf numFmtId="2" fontId="6" fillId="32" borderId="7" xfId="0" applyNumberFormat="1" applyFont="1" applyFill="1" applyBorder="1"/>
    <xf numFmtId="2" fontId="6" fillId="32" borderId="3" xfId="0" applyNumberFormat="1" applyFont="1" applyFill="1" applyBorder="1"/>
    <xf numFmtId="0" fontId="6" fillId="32" borderId="8" xfId="0" applyFont="1" applyFill="1" applyBorder="1"/>
    <xf numFmtId="0" fontId="6" fillId="32" borderId="0" xfId="0" applyFont="1" applyFill="1"/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49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5" fillId="3" borderId="58" xfId="0" applyFont="1" applyFill="1" applyBorder="1" applyAlignment="1">
      <alignment horizontal="center"/>
    </xf>
    <xf numFmtId="0" fontId="5" fillId="3" borderId="59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37" fillId="0" borderId="52" xfId="0" applyFont="1" applyBorder="1" applyAlignment="1">
      <alignment vertical="center" wrapText="1"/>
    </xf>
    <xf numFmtId="0" fontId="37" fillId="0" borderId="53" xfId="0" applyFont="1" applyBorder="1" applyAlignment="1">
      <alignment vertical="center" wrapText="1"/>
    </xf>
    <xf numFmtId="0" fontId="37" fillId="0" borderId="61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3" borderId="62" xfId="0" applyFont="1" applyFill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37" fillId="0" borderId="52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 wrapText="1"/>
    </xf>
    <xf numFmtId="0" fontId="37" fillId="0" borderId="61" xfId="0" applyFont="1" applyBorder="1" applyAlignment="1">
      <alignment horizontal="left" vertical="center" wrapText="1"/>
    </xf>
    <xf numFmtId="0" fontId="40" fillId="26" borderId="5" xfId="0" applyFont="1" applyFill="1" applyBorder="1" applyAlignment="1">
      <alignment horizontal="center" vertical="center"/>
    </xf>
    <xf numFmtId="0" fontId="4" fillId="26" borderId="5" xfId="0" applyFont="1" applyFill="1" applyBorder="1" applyAlignment="1">
      <alignment horizontal="center" vertical="center"/>
    </xf>
    <xf numFmtId="0" fontId="5" fillId="34" borderId="63" xfId="0" applyFont="1" applyFill="1" applyBorder="1" applyAlignment="1">
      <alignment horizontal="right"/>
    </xf>
    <xf numFmtId="0" fontId="5" fillId="34" borderId="6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1" fillId="0" borderId="0" xfId="0" applyFont="1" applyAlignment="1">
      <alignment horizontal="left"/>
    </xf>
  </cellXfs>
  <cellStyles count="49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99%20CM@R%20University%20of%20Houston%20Garage%20No.%205/Evaluator%20Matrix%20RFQ730-17099.RFP730-17133%20(Shortlist)%20CM@R%20UH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Summary"/>
    </sheetNames>
    <sheetDataSet>
      <sheetData sheetId="0">
        <row r="6">
          <cell r="A6" t="str">
            <v>Evaluator Matrix RFQ730-17099.RFP730-17133 (Shortlist) CM@R UH Parking Garage No. 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8"/>
  <sheetViews>
    <sheetView workbookViewId="0">
      <selection activeCell="A4" sqref="A4:A8"/>
    </sheetView>
  </sheetViews>
  <sheetFormatPr defaultRowHeight="12.75" x14ac:dyDescent="0.2"/>
  <cols>
    <col min="1" max="1" width="114.85546875" customWidth="1"/>
  </cols>
  <sheetData>
    <row r="1" spans="1:2" ht="15.75" x14ac:dyDescent="0.25">
      <c r="A1" s="3" t="s">
        <v>37</v>
      </c>
    </row>
    <row r="2" spans="1:2" ht="13.5" thickBot="1" x14ac:dyDescent="0.25"/>
    <row r="3" spans="1:2" ht="26.25" customHeight="1" thickTop="1" x14ac:dyDescent="0.2">
      <c r="A3" s="61" t="s">
        <v>2</v>
      </c>
    </row>
    <row r="4" spans="1:2" ht="15" x14ac:dyDescent="0.2">
      <c r="A4" s="100" t="s">
        <v>30</v>
      </c>
      <c r="B4" s="62">
        <v>1</v>
      </c>
    </row>
    <row r="5" spans="1:2" ht="15" x14ac:dyDescent="0.2">
      <c r="A5" s="100" t="s">
        <v>42</v>
      </c>
      <c r="B5" s="58">
        <v>2</v>
      </c>
    </row>
    <row r="6" spans="1:2" ht="15" x14ac:dyDescent="0.2">
      <c r="A6" s="100" t="s">
        <v>38</v>
      </c>
      <c r="B6" s="62">
        <v>3</v>
      </c>
    </row>
    <row r="7" spans="1:2" ht="15" x14ac:dyDescent="0.2">
      <c r="A7" s="100" t="s">
        <v>39</v>
      </c>
      <c r="B7" s="65">
        <v>4</v>
      </c>
    </row>
    <row r="8" spans="1:2" ht="15" x14ac:dyDescent="0.2">
      <c r="A8" s="100" t="s">
        <v>41</v>
      </c>
      <c r="B8" s="62">
        <v>5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4"/>
  <sheetViews>
    <sheetView workbookViewId="0">
      <selection activeCell="B14" sqref="B14"/>
    </sheetView>
  </sheetViews>
  <sheetFormatPr defaultRowHeight="15" x14ac:dyDescent="0.2"/>
  <cols>
    <col min="1" max="1" width="49" style="1" customWidth="1"/>
    <col min="2" max="2" width="21.42578125" style="1" customWidth="1"/>
    <col min="3" max="3" width="14.570312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10" t="s">
        <v>7</v>
      </c>
      <c r="B1" s="111"/>
      <c r="C1" s="111"/>
      <c r="D1" s="111"/>
      <c r="E1" s="111"/>
      <c r="F1" s="111"/>
      <c r="G1" s="111"/>
      <c r="H1" s="111"/>
    </row>
    <row r="2" spans="1:8" ht="34.5" customHeight="1" x14ac:dyDescent="0.2">
      <c r="A2" s="112" t="str">
        <f>'RFP Responses'!A1</f>
        <v>Evaluation Summary RFQ730-17099.RFP730-17133 (Shortlist) CM@R University of Houston Garage No. 5</v>
      </c>
      <c r="B2" s="113"/>
      <c r="C2" s="113"/>
      <c r="D2" s="113"/>
      <c r="E2" s="113"/>
      <c r="F2" s="113"/>
      <c r="G2" s="113"/>
      <c r="H2" s="113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2" t="s">
        <v>46</v>
      </c>
      <c r="C4" s="12" t="s">
        <v>47</v>
      </c>
      <c r="D4" s="12" t="s">
        <v>48</v>
      </c>
      <c r="E4" s="12" t="s">
        <v>49</v>
      </c>
      <c r="F4" s="12" t="s">
        <v>50</v>
      </c>
      <c r="G4" s="5" t="s">
        <v>3</v>
      </c>
      <c r="H4" s="11" t="s">
        <v>1</v>
      </c>
    </row>
    <row r="5" spans="1:8" s="51" customFormat="1" x14ac:dyDescent="0.2">
      <c r="A5" s="8" t="str">
        <f>'RFP Responses'!A4</f>
        <v>J.T. Vaughn Construction</v>
      </c>
      <c r="B5" s="52">
        <f>'1'!J5</f>
        <v>75.14</v>
      </c>
      <c r="C5" s="52">
        <f>'2'!J5</f>
        <v>77.89</v>
      </c>
      <c r="D5" s="52">
        <f>'3'!J5</f>
        <v>76.39</v>
      </c>
      <c r="E5" s="52">
        <f>'4'!J5</f>
        <v>90.240000000000009</v>
      </c>
      <c r="F5" s="52">
        <f>'5'!J5</f>
        <v>93.39</v>
      </c>
      <c r="G5" s="53">
        <f>AVERAGE(B5:F5)</f>
        <v>82.61</v>
      </c>
      <c r="H5" s="56">
        <f>RANK(G5,$G$5:$G$9,0)</f>
        <v>2</v>
      </c>
    </row>
    <row r="6" spans="1:8" s="51" customFormat="1" x14ac:dyDescent="0.2">
      <c r="A6" s="8" t="str">
        <f>'RFP Responses'!A5</f>
        <v>EE Reed Construction</v>
      </c>
      <c r="B6" s="52">
        <f>'1'!J6</f>
        <v>72.81</v>
      </c>
      <c r="C6" s="52">
        <f>'2'!J6</f>
        <v>78.31</v>
      </c>
      <c r="D6" s="52">
        <f>'3'!J6</f>
        <v>71.81</v>
      </c>
      <c r="E6" s="52">
        <f>'4'!J6</f>
        <v>89.81</v>
      </c>
      <c r="F6" s="52">
        <f>'5'!J6</f>
        <v>71.81</v>
      </c>
      <c r="G6" s="59">
        <f>AVERAGE(B6:F6)</f>
        <v>76.91</v>
      </c>
      <c r="H6" s="56">
        <f t="shared" ref="H6:H9" si="0">RANK(G6,$G$5:$G$9,0)</f>
        <v>4</v>
      </c>
    </row>
    <row r="7" spans="1:8" s="51" customFormat="1" x14ac:dyDescent="0.2">
      <c r="A7" s="8" t="str">
        <f>'RFP Responses'!A6</f>
        <v>Bartlett Cocke</v>
      </c>
      <c r="B7" s="52">
        <f>'1'!J7</f>
        <v>77.010000000000005</v>
      </c>
      <c r="C7" s="52">
        <f>'2'!J7</f>
        <v>77.510000000000005</v>
      </c>
      <c r="D7" s="52">
        <f>'3'!J7</f>
        <v>74.260000000000005</v>
      </c>
      <c r="E7" s="52">
        <f>'4'!J7</f>
        <v>93.710000000000008</v>
      </c>
      <c r="F7" s="52">
        <f>'5'!J7</f>
        <v>73.510000000000005</v>
      </c>
      <c r="G7" s="53">
        <f>AVERAGE(B7:F7)</f>
        <v>79.2</v>
      </c>
      <c r="H7" s="56">
        <f t="shared" si="0"/>
        <v>3</v>
      </c>
    </row>
    <row r="8" spans="1:8" s="105" customFormat="1" x14ac:dyDescent="0.2">
      <c r="A8" s="101" t="str">
        <f>'RFP Responses'!A7</f>
        <v>Flintco-Astatus</v>
      </c>
      <c r="B8" s="102">
        <f>'1'!J8</f>
        <v>79.5</v>
      </c>
      <c r="C8" s="102">
        <f>'2'!J8</f>
        <v>81.5</v>
      </c>
      <c r="D8" s="102">
        <f>'3'!J8</f>
        <v>76.2</v>
      </c>
      <c r="E8" s="102">
        <f>'4'!J8</f>
        <v>94.65</v>
      </c>
      <c r="F8" s="102">
        <f>'5'!J8</f>
        <v>82</v>
      </c>
      <c r="G8" s="103">
        <f>AVERAGE(B8:F8)</f>
        <v>82.77000000000001</v>
      </c>
      <c r="H8" s="104">
        <f t="shared" si="0"/>
        <v>1</v>
      </c>
    </row>
    <row r="9" spans="1:8" s="51" customFormat="1" x14ac:dyDescent="0.2">
      <c r="A9" s="8" t="str">
        <f>'RFP Responses'!A8</f>
        <v>McCarthy Building Companies</v>
      </c>
      <c r="B9" s="52">
        <f>'1'!J9</f>
        <v>63.18</v>
      </c>
      <c r="C9" s="52">
        <f>'2'!J9</f>
        <v>67.180000000000007</v>
      </c>
      <c r="D9" s="52">
        <f>'3'!J9</f>
        <v>64.680000000000007</v>
      </c>
      <c r="E9" s="52">
        <f>'4'!J9</f>
        <v>77.53</v>
      </c>
      <c r="F9" s="52">
        <f>'5'!J9</f>
        <v>74.180000000000007</v>
      </c>
      <c r="G9" s="53">
        <f>AVERAGE(B9:F9)</f>
        <v>69.350000000000009</v>
      </c>
      <c r="H9" s="56">
        <f t="shared" si="0"/>
        <v>5</v>
      </c>
    </row>
    <row r="12" spans="1:8" ht="15.75" x14ac:dyDescent="0.25">
      <c r="A12" s="48" t="s">
        <v>27</v>
      </c>
      <c r="B12" s="47" t="s">
        <v>51</v>
      </c>
      <c r="C12" s="49">
        <v>42998</v>
      </c>
    </row>
    <row r="14" spans="1:8" ht="15.75" x14ac:dyDescent="0.25">
      <c r="A14" s="48" t="s">
        <v>28</v>
      </c>
      <c r="B14" s="47" t="s">
        <v>52</v>
      </c>
      <c r="C14" s="49">
        <v>42998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topLeftCell="A13" workbookViewId="0">
      <selection activeCell="G24" sqref="G24"/>
    </sheetView>
  </sheetViews>
  <sheetFormatPr defaultRowHeight="12.75" x14ac:dyDescent="0.2"/>
  <cols>
    <col min="1" max="1" width="28.42578125" customWidth="1"/>
    <col min="5" max="5" width="19.7109375" customWidth="1"/>
  </cols>
  <sheetData>
    <row r="1" spans="1:16" ht="15.75" x14ac:dyDescent="0.25">
      <c r="A1" s="110" t="s">
        <v>53</v>
      </c>
      <c r="B1" s="110"/>
      <c r="C1" s="110"/>
      <c r="D1" s="110"/>
      <c r="E1" s="110"/>
      <c r="F1" s="110"/>
      <c r="G1" s="110"/>
      <c r="H1" s="110"/>
      <c r="I1" s="47"/>
      <c r="J1" s="47"/>
      <c r="K1" s="47"/>
      <c r="L1" s="47"/>
      <c r="M1" s="47"/>
      <c r="N1" s="47"/>
      <c r="O1" s="47"/>
      <c r="P1" s="47"/>
    </row>
    <row r="2" spans="1:16" ht="15.75" x14ac:dyDescent="0.25">
      <c r="A2" s="127" t="str">
        <f>[1]Cover!A6</f>
        <v>Evaluator Matrix RFQ730-17099.RFP730-17133 (Shortlist) CM@R UH Parking Garage No. 5</v>
      </c>
      <c r="B2" s="110"/>
      <c r="C2" s="110"/>
      <c r="D2" s="110"/>
      <c r="E2" s="110"/>
      <c r="F2" s="110"/>
      <c r="G2" s="110"/>
      <c r="H2" s="110"/>
      <c r="I2" s="47"/>
      <c r="J2" s="47"/>
      <c r="K2" s="47"/>
      <c r="L2" s="47"/>
      <c r="M2" s="47"/>
      <c r="N2" s="47"/>
      <c r="O2" s="47"/>
      <c r="P2" s="47"/>
    </row>
    <row r="3" spans="1:16" ht="15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6.5" thickBot="1" x14ac:dyDescent="0.3">
      <c r="A4" s="47" t="s">
        <v>54</v>
      </c>
      <c r="B4" s="128"/>
      <c r="C4" s="128"/>
      <c r="D4" s="128"/>
      <c r="E4" s="12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5.75" thickBot="1" x14ac:dyDescent="0.25">
      <c r="A6" s="47" t="s">
        <v>55</v>
      </c>
      <c r="B6" s="129"/>
      <c r="C6" s="129"/>
      <c r="D6" s="129"/>
      <c r="E6" s="129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5" customHeight="1" x14ac:dyDescent="0.2">
      <c r="A8" s="130" t="s">
        <v>56</v>
      </c>
      <c r="B8" s="130"/>
      <c r="C8" s="130"/>
      <c r="D8" s="130"/>
      <c r="E8" s="130"/>
      <c r="F8" s="130"/>
      <c r="G8" s="130"/>
      <c r="H8" s="130"/>
      <c r="I8" s="47"/>
      <c r="J8" s="47"/>
      <c r="K8" s="47"/>
      <c r="L8" s="47"/>
      <c r="M8" s="47"/>
      <c r="N8" s="47"/>
      <c r="O8" s="47"/>
      <c r="P8" s="47"/>
    </row>
    <row r="9" spans="1:16" ht="15" x14ac:dyDescent="0.2">
      <c r="A9" s="130"/>
      <c r="B9" s="130"/>
      <c r="C9" s="130"/>
      <c r="D9" s="130"/>
      <c r="E9" s="130"/>
      <c r="F9" s="130"/>
      <c r="G9" s="130"/>
      <c r="H9" s="130"/>
      <c r="I9" s="47"/>
      <c r="J9" s="47"/>
      <c r="K9" s="47"/>
      <c r="L9" s="47"/>
      <c r="M9" s="47"/>
      <c r="N9" s="47"/>
      <c r="O9" s="47"/>
      <c r="P9" s="47"/>
    </row>
    <row r="10" spans="1:16" ht="15.75" thickBo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6.5" thickTop="1" x14ac:dyDescent="0.25">
      <c r="A11" s="131" t="s">
        <v>57</v>
      </c>
      <c r="B11" s="132"/>
      <c r="C11" s="132"/>
      <c r="D11" s="132"/>
      <c r="E11" s="13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15" customHeight="1" x14ac:dyDescent="0.2">
      <c r="A12" s="134" t="s">
        <v>58</v>
      </c>
      <c r="B12" s="135"/>
      <c r="C12" s="135"/>
      <c r="D12" s="135"/>
      <c r="E12" s="136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15" x14ac:dyDescent="0.2">
      <c r="A13" s="137" t="s">
        <v>59</v>
      </c>
      <c r="B13" s="138"/>
      <c r="C13" s="138"/>
      <c r="D13" s="138"/>
      <c r="E13" s="139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15" x14ac:dyDescent="0.2">
      <c r="A14" s="137" t="s">
        <v>60</v>
      </c>
      <c r="B14" s="138"/>
      <c r="C14" s="138"/>
      <c r="D14" s="138"/>
      <c r="E14" s="139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ht="15" x14ac:dyDescent="0.2">
      <c r="A15" s="137" t="s">
        <v>61</v>
      </c>
      <c r="B15" s="138"/>
      <c r="C15" s="138"/>
      <c r="D15" s="138"/>
      <c r="E15" s="139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ht="15" x14ac:dyDescent="0.2">
      <c r="A16" s="137" t="s">
        <v>62</v>
      </c>
      <c r="B16" s="138"/>
      <c r="C16" s="138"/>
      <c r="D16" s="138"/>
      <c r="E16" s="139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ht="15.75" thickBot="1" x14ac:dyDescent="0.25">
      <c r="A17" s="140" t="s">
        <v>63</v>
      </c>
      <c r="B17" s="141"/>
      <c r="C17" s="141"/>
      <c r="D17" s="141"/>
      <c r="E17" s="142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ht="16.5" thickTop="1" thickBo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ht="16.5" thickTop="1" x14ac:dyDescent="0.25">
      <c r="A19" s="131" t="s">
        <v>64</v>
      </c>
      <c r="B19" s="132"/>
      <c r="C19" s="132"/>
      <c r="D19" s="132"/>
      <c r="E19" s="143"/>
      <c r="F19" s="144" t="s">
        <v>65</v>
      </c>
      <c r="G19" s="144" t="s">
        <v>66</v>
      </c>
      <c r="H19" s="145" t="s">
        <v>22</v>
      </c>
      <c r="I19" s="47"/>
      <c r="J19" s="47"/>
      <c r="K19" s="47"/>
      <c r="L19" s="47"/>
      <c r="M19" s="47"/>
      <c r="N19" s="47"/>
      <c r="O19" s="47"/>
      <c r="P19" s="47"/>
    </row>
    <row r="20" spans="1:16" ht="46.5" customHeight="1" x14ac:dyDescent="0.2">
      <c r="A20" s="146" t="s">
        <v>67</v>
      </c>
      <c r="B20" s="147"/>
      <c r="C20" s="147"/>
      <c r="D20" s="147"/>
      <c r="E20" s="148"/>
      <c r="F20" s="149"/>
      <c r="G20" s="150">
        <v>3</v>
      </c>
      <c r="H20" s="151">
        <f t="shared" ref="H20:H26" si="0">F20*G20</f>
        <v>0</v>
      </c>
      <c r="I20" s="152"/>
      <c r="K20" s="153"/>
      <c r="L20" s="153"/>
      <c r="M20" s="153"/>
      <c r="N20" s="153"/>
      <c r="O20" s="153"/>
      <c r="P20" s="152"/>
    </row>
    <row r="21" spans="1:16" ht="50.25" customHeight="1" x14ac:dyDescent="0.2">
      <c r="A21" s="146" t="s">
        <v>68</v>
      </c>
      <c r="B21" s="147"/>
      <c r="C21" s="147"/>
      <c r="D21" s="147"/>
      <c r="E21" s="148"/>
      <c r="F21" s="150"/>
      <c r="G21" s="150">
        <v>3</v>
      </c>
      <c r="H21" s="151">
        <f t="shared" si="0"/>
        <v>0</v>
      </c>
      <c r="I21" s="152"/>
      <c r="J21" s="152"/>
      <c r="K21" s="152"/>
      <c r="L21" s="152"/>
      <c r="M21" s="152"/>
      <c r="N21" s="152"/>
      <c r="O21" s="152"/>
      <c r="P21" s="152"/>
    </row>
    <row r="22" spans="1:16" ht="51.75" customHeight="1" x14ac:dyDescent="0.2">
      <c r="A22" s="146" t="s">
        <v>69</v>
      </c>
      <c r="B22" s="147"/>
      <c r="C22" s="147"/>
      <c r="D22" s="147"/>
      <c r="E22" s="148"/>
      <c r="F22" s="150"/>
      <c r="G22" s="150">
        <v>3</v>
      </c>
      <c r="H22" s="151">
        <f t="shared" si="0"/>
        <v>0</v>
      </c>
      <c r="I22" s="152"/>
      <c r="J22" s="152"/>
      <c r="K22" s="152"/>
      <c r="L22" s="152"/>
      <c r="M22" s="152"/>
      <c r="N22" s="152"/>
      <c r="O22" s="152"/>
      <c r="P22" s="152"/>
    </row>
    <row r="23" spans="1:16" ht="42.75" customHeight="1" x14ac:dyDescent="0.2">
      <c r="A23" s="146" t="s">
        <v>70</v>
      </c>
      <c r="B23" s="147"/>
      <c r="C23" s="147"/>
      <c r="D23" s="147"/>
      <c r="E23" s="148"/>
      <c r="F23" s="150"/>
      <c r="G23" s="150">
        <v>2</v>
      </c>
      <c r="H23" s="151">
        <f t="shared" si="0"/>
        <v>0</v>
      </c>
      <c r="I23" s="152"/>
      <c r="J23" s="152"/>
      <c r="K23" s="152"/>
      <c r="L23" s="152"/>
      <c r="M23" s="152"/>
      <c r="N23" s="152"/>
      <c r="O23" s="152"/>
      <c r="P23" s="152"/>
    </row>
    <row r="24" spans="1:16" ht="35.25" customHeight="1" x14ac:dyDescent="0.2">
      <c r="A24" s="154" t="s">
        <v>71</v>
      </c>
      <c r="B24" s="155"/>
      <c r="C24" s="155"/>
      <c r="D24" s="155"/>
      <c r="E24" s="156"/>
      <c r="F24" s="157"/>
      <c r="G24" s="150">
        <v>6</v>
      </c>
      <c r="H24" s="151">
        <f t="shared" si="0"/>
        <v>0</v>
      </c>
      <c r="I24" s="152"/>
      <c r="J24" s="153" t="s">
        <v>72</v>
      </c>
      <c r="K24" s="152"/>
      <c r="L24" s="152"/>
      <c r="M24" s="152"/>
      <c r="N24" s="152"/>
      <c r="O24" s="152"/>
      <c r="P24" s="152"/>
    </row>
    <row r="25" spans="1:16" ht="39" customHeight="1" x14ac:dyDescent="0.2">
      <c r="A25" s="154" t="s">
        <v>73</v>
      </c>
      <c r="B25" s="155"/>
      <c r="C25" s="155"/>
      <c r="D25" s="155"/>
      <c r="E25" s="156"/>
      <c r="F25" s="150"/>
      <c r="G25" s="150">
        <v>1</v>
      </c>
      <c r="H25" s="151">
        <f t="shared" si="0"/>
        <v>0</v>
      </c>
      <c r="I25" s="152"/>
      <c r="J25" s="152"/>
      <c r="K25" s="152"/>
      <c r="L25" s="152"/>
      <c r="M25" s="152"/>
      <c r="N25" s="152"/>
      <c r="O25" s="152"/>
      <c r="P25" s="152"/>
    </row>
    <row r="26" spans="1:16" ht="39" customHeight="1" x14ac:dyDescent="0.2">
      <c r="A26" s="154" t="s">
        <v>74</v>
      </c>
      <c r="B26" s="155"/>
      <c r="C26" s="155"/>
      <c r="D26" s="155"/>
      <c r="E26" s="156"/>
      <c r="F26" s="158"/>
      <c r="G26" s="150">
        <v>2</v>
      </c>
      <c r="H26" s="151">
        <f t="shared" si="0"/>
        <v>0</v>
      </c>
      <c r="I26" s="152"/>
      <c r="J26" s="153" t="s">
        <v>75</v>
      </c>
      <c r="K26" s="152"/>
      <c r="L26" s="152"/>
      <c r="M26" s="152"/>
      <c r="N26" s="152"/>
      <c r="O26" s="152"/>
      <c r="P26" s="152"/>
    </row>
    <row r="27" spans="1:16" ht="16.5" thickBot="1" x14ac:dyDescent="0.3">
      <c r="A27" s="47"/>
      <c r="B27" s="47"/>
      <c r="C27" s="47"/>
      <c r="D27" s="47"/>
      <c r="E27" s="47"/>
      <c r="F27" s="47"/>
      <c r="G27" s="159" t="s">
        <v>76</v>
      </c>
      <c r="H27" s="160">
        <f>SUM(H20:H26)</f>
        <v>0</v>
      </c>
      <c r="I27" s="47"/>
      <c r="J27" s="47"/>
      <c r="K27" s="47"/>
      <c r="L27" s="47"/>
      <c r="M27" s="47"/>
      <c r="N27" s="47"/>
      <c r="O27" s="47"/>
      <c r="P27" s="47"/>
    </row>
    <row r="28" spans="1:16" ht="15.75" x14ac:dyDescent="0.25">
      <c r="A28" s="47"/>
      <c r="B28" s="47"/>
      <c r="C28" s="47"/>
      <c r="D28" s="47"/>
      <c r="E28" s="47"/>
      <c r="F28" s="47"/>
      <c r="G28" s="161"/>
      <c r="H28" s="162"/>
      <c r="I28" s="47"/>
      <c r="J28" s="47"/>
      <c r="K28" s="47"/>
      <c r="L28" s="47"/>
      <c r="M28" s="47"/>
      <c r="N28" s="47"/>
      <c r="O28" s="47"/>
      <c r="P28" s="47"/>
    </row>
    <row r="29" spans="1:16" ht="15" x14ac:dyDescent="0.2">
      <c r="A29" s="163" t="s">
        <v>77</v>
      </c>
      <c r="B29" s="163"/>
      <c r="C29" s="163"/>
      <c r="D29" s="163"/>
      <c r="E29" s="163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ht="1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ht="15" x14ac:dyDescent="0.2">
      <c r="A31" s="164" t="s">
        <v>78</v>
      </c>
      <c r="B31" s="164"/>
      <c r="C31" s="164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ht="1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</sheetData>
  <protectedRanges>
    <protectedRange sqref="F20:F23 F25" name="Points_1_1_1"/>
    <protectedRange sqref="B6:E6" name="Name_1_2"/>
  </protectedRanges>
  <mergeCells count="22">
    <mergeCell ref="A25:E25"/>
    <mergeCell ref="A26:E26"/>
    <mergeCell ref="A29:E29"/>
    <mergeCell ref="A31:C31"/>
    <mergeCell ref="A19:E19"/>
    <mergeCell ref="A20:E20"/>
    <mergeCell ref="A21:E21"/>
    <mergeCell ref="A22:E22"/>
    <mergeCell ref="A23:E23"/>
    <mergeCell ref="A24:E24"/>
    <mergeCell ref="A12:E12"/>
    <mergeCell ref="A13:E13"/>
    <mergeCell ref="A14:E14"/>
    <mergeCell ref="A15:E15"/>
    <mergeCell ref="A16:E16"/>
    <mergeCell ref="A17:E17"/>
    <mergeCell ref="A1:H1"/>
    <mergeCell ref="A2:H2"/>
    <mergeCell ref="B4:E4"/>
    <mergeCell ref="B6:E6"/>
    <mergeCell ref="A8:H9"/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5" sqref="F5:F9"/>
    </sheetView>
  </sheetViews>
  <sheetFormatPr defaultRowHeight="15" x14ac:dyDescent="0.2"/>
  <cols>
    <col min="1" max="1" width="41.7109375" style="13" customWidth="1"/>
    <col min="2" max="4" width="9.140625" style="13"/>
    <col min="5" max="5" width="9.140625" style="13" customWidth="1"/>
    <col min="6" max="6" width="9.140625" style="91" customWidth="1"/>
    <col min="7" max="7" width="9.140625" style="13" customWidth="1"/>
    <col min="8" max="8" width="9.140625" style="91" customWidth="1"/>
    <col min="9" max="9" width="16.42578125" style="13" customWidth="1"/>
    <col min="10" max="10" width="17.5703125" style="13" bestFit="1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66" t="s">
        <v>36</v>
      </c>
      <c r="H4" s="94" t="s">
        <v>40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57">
        <v>9.75</v>
      </c>
      <c r="C5" s="57">
        <v>9.75</v>
      </c>
      <c r="D5" s="57">
        <v>9.75</v>
      </c>
      <c r="E5" s="64">
        <v>6.5</v>
      </c>
      <c r="F5" s="97">
        <v>24.89</v>
      </c>
      <c r="G5" s="67">
        <v>4.5</v>
      </c>
      <c r="H5" s="97">
        <v>10</v>
      </c>
      <c r="I5" s="67">
        <f>B5+C5+E5+D5+G5</f>
        <v>40.25</v>
      </c>
      <c r="J5" s="45">
        <f>SUM(B5:H5)</f>
        <v>75.14</v>
      </c>
    </row>
    <row r="6" spans="1:10" x14ac:dyDescent="0.2">
      <c r="A6" s="19" t="str">
        <f>'RFP Responses'!A5</f>
        <v>EE Reed Construction</v>
      </c>
      <c r="B6" s="57">
        <v>9.75</v>
      </c>
      <c r="C6" s="57">
        <v>8.25</v>
      </c>
      <c r="D6" s="57">
        <v>9</v>
      </c>
      <c r="E6" s="63">
        <v>6</v>
      </c>
      <c r="F6" s="97">
        <v>26.81</v>
      </c>
      <c r="G6" s="67">
        <v>3</v>
      </c>
      <c r="H6" s="97">
        <v>10</v>
      </c>
      <c r="I6" s="67">
        <f>B6+C6+E6+D6+G6</f>
        <v>36</v>
      </c>
      <c r="J6" s="45">
        <f>SUM(B6:H6)</f>
        <v>72.81</v>
      </c>
    </row>
    <row r="7" spans="1:10" x14ac:dyDescent="0.2">
      <c r="A7" s="19" t="str">
        <f>'RFP Responses'!A6</f>
        <v>Bartlett Cocke</v>
      </c>
      <c r="B7" s="57">
        <v>9.75</v>
      </c>
      <c r="C7" s="57">
        <v>10.5</v>
      </c>
      <c r="D7" s="57">
        <v>9.75</v>
      </c>
      <c r="E7" s="63">
        <v>6.5</v>
      </c>
      <c r="F7" s="97">
        <v>27.51</v>
      </c>
      <c r="G7" s="67">
        <v>3</v>
      </c>
      <c r="H7" s="97">
        <v>10</v>
      </c>
      <c r="I7" s="67">
        <f>B7+C7+E7+D7+G7</f>
        <v>39.5</v>
      </c>
      <c r="J7" s="45">
        <f>SUM(B7:H7)</f>
        <v>77.010000000000005</v>
      </c>
    </row>
    <row r="8" spans="1:10" x14ac:dyDescent="0.2">
      <c r="A8" s="19" t="str">
        <f>'RFP Responses'!A7</f>
        <v>Flintco-Astatus</v>
      </c>
      <c r="B8" s="57">
        <v>10.5</v>
      </c>
      <c r="C8" s="57">
        <v>9.75</v>
      </c>
      <c r="D8" s="57">
        <v>9.75</v>
      </c>
      <c r="E8" s="63">
        <v>6.5</v>
      </c>
      <c r="F8" s="97">
        <v>30</v>
      </c>
      <c r="G8" s="67">
        <v>3</v>
      </c>
      <c r="H8" s="97">
        <v>10</v>
      </c>
      <c r="I8" s="67">
        <f>B8+C8+E8+D8+G8</f>
        <v>39.5</v>
      </c>
      <c r="J8" s="45">
        <f>SUM(B8:H8)</f>
        <v>79.5</v>
      </c>
    </row>
    <row r="9" spans="1:10" x14ac:dyDescent="0.2">
      <c r="A9" s="19" t="str">
        <f>'RFP Responses'!A8</f>
        <v>McCarthy Building Companies</v>
      </c>
      <c r="B9" s="57">
        <v>10.5</v>
      </c>
      <c r="C9" s="57">
        <v>9</v>
      </c>
      <c r="D9" s="57">
        <v>9</v>
      </c>
      <c r="E9" s="63">
        <v>6</v>
      </c>
      <c r="F9" s="97">
        <v>15.68</v>
      </c>
      <c r="G9" s="67">
        <v>3</v>
      </c>
      <c r="H9" s="97">
        <v>10</v>
      </c>
      <c r="I9" s="67">
        <f t="shared" ref="I9" si="0">B9+C9+E9+D9+G9</f>
        <v>37.5</v>
      </c>
      <c r="J9" s="45">
        <f>SUM(B9:H9)</f>
        <v>63.18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5" sqref="F5:F9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91"/>
    <col min="7" max="7" width="9.140625" style="13"/>
    <col min="8" max="8" width="9.140625" style="91"/>
    <col min="9" max="9" width="17.7109375" style="13" customWidth="1"/>
    <col min="10" max="10" width="17.5703125" style="13" bestFit="1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16" t="s">
        <v>36</v>
      </c>
      <c r="H4" s="92" t="s">
        <v>40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>
        <v>10.5</v>
      </c>
      <c r="C5" s="60">
        <v>10.5</v>
      </c>
      <c r="D5" s="60">
        <v>10.5</v>
      </c>
      <c r="E5" s="20">
        <v>7</v>
      </c>
      <c r="F5" s="98">
        <v>24.89</v>
      </c>
      <c r="G5" s="64">
        <v>4.5</v>
      </c>
      <c r="H5" s="97">
        <v>10</v>
      </c>
      <c r="I5" s="67">
        <f>B5+C5+E5+D5+G5</f>
        <v>43</v>
      </c>
      <c r="J5" s="45">
        <f>SUM(B5:H5)</f>
        <v>77.89</v>
      </c>
    </row>
    <row r="6" spans="1:10" x14ac:dyDescent="0.2">
      <c r="A6" s="19" t="str">
        <f>'RFP Responses'!A5</f>
        <v>EE Reed Construction</v>
      </c>
      <c r="B6" s="60">
        <v>10.5</v>
      </c>
      <c r="C6" s="60">
        <v>10.5</v>
      </c>
      <c r="D6" s="60">
        <v>10.5</v>
      </c>
      <c r="E6" s="70">
        <v>7</v>
      </c>
      <c r="F6" s="99">
        <v>26.81</v>
      </c>
      <c r="G6" s="63">
        <v>3</v>
      </c>
      <c r="H6" s="97">
        <v>10</v>
      </c>
      <c r="I6" s="67">
        <f t="shared" ref="I6:I9" si="0">B6+C6+E6+D6+G6</f>
        <v>41.5</v>
      </c>
      <c r="J6" s="45">
        <f>SUM(B6:H6)</f>
        <v>78.31</v>
      </c>
    </row>
    <row r="7" spans="1:10" x14ac:dyDescent="0.2">
      <c r="A7" s="19" t="str">
        <f>'RFP Responses'!A6</f>
        <v>Bartlett Cocke</v>
      </c>
      <c r="B7" s="60">
        <v>10.5</v>
      </c>
      <c r="C7" s="60">
        <v>10.5</v>
      </c>
      <c r="D7" s="60">
        <v>10.5</v>
      </c>
      <c r="E7" s="70">
        <v>7</v>
      </c>
      <c r="F7" s="99">
        <v>27.51</v>
      </c>
      <c r="G7" s="63">
        <v>1.5</v>
      </c>
      <c r="H7" s="97">
        <v>10</v>
      </c>
      <c r="I7" s="67">
        <f t="shared" si="0"/>
        <v>40</v>
      </c>
      <c r="J7" s="45">
        <f>SUM(B7:H7)</f>
        <v>77.510000000000005</v>
      </c>
    </row>
    <row r="8" spans="1:10" x14ac:dyDescent="0.2">
      <c r="A8" s="19" t="str">
        <f>'RFP Responses'!A7</f>
        <v>Flintco-Astatus</v>
      </c>
      <c r="B8" s="60">
        <v>10.5</v>
      </c>
      <c r="C8" s="60">
        <v>10.5</v>
      </c>
      <c r="D8" s="60">
        <v>10.5</v>
      </c>
      <c r="E8" s="70">
        <v>7</v>
      </c>
      <c r="F8" s="99">
        <v>30</v>
      </c>
      <c r="G8" s="63">
        <v>3</v>
      </c>
      <c r="H8" s="97">
        <v>10</v>
      </c>
      <c r="I8" s="67">
        <f t="shared" si="0"/>
        <v>41.5</v>
      </c>
      <c r="J8" s="45">
        <f>SUM(B8:H8)</f>
        <v>81.5</v>
      </c>
    </row>
    <row r="9" spans="1:10" x14ac:dyDescent="0.2">
      <c r="A9" s="19" t="str">
        <f>'RFP Responses'!A8</f>
        <v>McCarthy Building Companies</v>
      </c>
      <c r="B9" s="60">
        <v>10.5</v>
      </c>
      <c r="C9" s="60">
        <v>12</v>
      </c>
      <c r="D9" s="60">
        <v>10.5</v>
      </c>
      <c r="E9" s="70">
        <v>7</v>
      </c>
      <c r="F9" s="99">
        <v>15.68</v>
      </c>
      <c r="G9" s="63">
        <v>1.5</v>
      </c>
      <c r="H9" s="97">
        <v>10</v>
      </c>
      <c r="I9" s="67">
        <f t="shared" si="0"/>
        <v>41.5</v>
      </c>
      <c r="J9" s="45">
        <f>SUM(B9:H9)</f>
        <v>67.180000000000007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4" workbookViewId="0">
      <selection activeCell="F5" sqref="F5:F9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91"/>
    <col min="7" max="7" width="9.140625" style="13"/>
    <col min="8" max="8" width="9.140625" style="91"/>
    <col min="9" max="9" width="14.7109375" style="13" customWidth="1"/>
    <col min="10" max="10" width="17.5703125" style="13" bestFit="1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16" t="s">
        <v>36</v>
      </c>
      <c r="H4" s="92" t="s">
        <v>40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>
        <v>10.5</v>
      </c>
      <c r="C5" s="60">
        <v>12</v>
      </c>
      <c r="D5" s="60">
        <v>9</v>
      </c>
      <c r="E5" s="20">
        <v>6</v>
      </c>
      <c r="F5" s="98">
        <v>24.89</v>
      </c>
      <c r="G5" s="64">
        <v>4</v>
      </c>
      <c r="H5" s="97">
        <v>10</v>
      </c>
      <c r="I5" s="67">
        <f>B5+C5+E5+D5+G5</f>
        <v>41.5</v>
      </c>
      <c r="J5" s="45">
        <f>SUM(B5:H5)</f>
        <v>76.39</v>
      </c>
    </row>
    <row r="6" spans="1:10" x14ac:dyDescent="0.2">
      <c r="A6" s="19" t="str">
        <f>'RFP Responses'!A5</f>
        <v>EE Reed Construction</v>
      </c>
      <c r="B6" s="60">
        <v>9</v>
      </c>
      <c r="C6" s="60">
        <v>9</v>
      </c>
      <c r="D6" s="60">
        <v>9</v>
      </c>
      <c r="E6" s="70">
        <v>6</v>
      </c>
      <c r="F6" s="99">
        <v>26.81</v>
      </c>
      <c r="G6" s="63">
        <v>2</v>
      </c>
      <c r="H6" s="97">
        <v>10</v>
      </c>
      <c r="I6" s="67">
        <f t="shared" ref="I6:I9" si="0">B6+C6+E6+D6+G6</f>
        <v>35</v>
      </c>
      <c r="J6" s="45">
        <f>SUM(B6:H6)</f>
        <v>71.81</v>
      </c>
    </row>
    <row r="7" spans="1:10" x14ac:dyDescent="0.2">
      <c r="A7" s="19" t="str">
        <f>'RFP Responses'!A6</f>
        <v>Bartlett Cocke</v>
      </c>
      <c r="B7" s="60">
        <v>9</v>
      </c>
      <c r="C7" s="60">
        <v>9.75</v>
      </c>
      <c r="D7" s="60">
        <v>9</v>
      </c>
      <c r="E7" s="70">
        <v>6</v>
      </c>
      <c r="F7" s="99">
        <v>27.51</v>
      </c>
      <c r="G7" s="63">
        <v>3</v>
      </c>
      <c r="H7" s="97">
        <v>10</v>
      </c>
      <c r="I7" s="67">
        <f t="shared" si="0"/>
        <v>36.75</v>
      </c>
      <c r="J7" s="45">
        <f>SUM(B7:H7)</f>
        <v>74.260000000000005</v>
      </c>
    </row>
    <row r="8" spans="1:10" x14ac:dyDescent="0.2">
      <c r="A8" s="19" t="str">
        <f>'RFP Responses'!A7</f>
        <v>Flintco-Astatus</v>
      </c>
      <c r="B8" s="60">
        <v>9</v>
      </c>
      <c r="C8" s="60">
        <v>9</v>
      </c>
      <c r="D8" s="60">
        <v>9</v>
      </c>
      <c r="E8" s="70">
        <v>6</v>
      </c>
      <c r="F8" s="99">
        <v>30</v>
      </c>
      <c r="G8" s="63">
        <v>3.2</v>
      </c>
      <c r="H8" s="97">
        <v>10</v>
      </c>
      <c r="I8" s="67">
        <f t="shared" si="0"/>
        <v>36.200000000000003</v>
      </c>
      <c r="J8" s="45">
        <f>SUM(B8:H8)</f>
        <v>76.2</v>
      </c>
    </row>
    <row r="9" spans="1:10" x14ac:dyDescent="0.2">
      <c r="A9" s="19" t="str">
        <f>'RFP Responses'!A8</f>
        <v>McCarthy Building Companies</v>
      </c>
      <c r="B9" s="60">
        <v>9</v>
      </c>
      <c r="C9" s="60">
        <v>12</v>
      </c>
      <c r="D9" s="60">
        <v>9</v>
      </c>
      <c r="E9" s="70">
        <v>6</v>
      </c>
      <c r="F9" s="99">
        <v>15.68</v>
      </c>
      <c r="G9" s="63">
        <v>3</v>
      </c>
      <c r="H9" s="97">
        <v>10</v>
      </c>
      <c r="I9" s="67">
        <f t="shared" si="0"/>
        <v>39</v>
      </c>
      <c r="J9" s="45">
        <f>SUM(B9:H9)</f>
        <v>64.680000000000007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K10" sqref="K10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91"/>
    <col min="7" max="7" width="9.140625" style="13"/>
    <col min="8" max="8" width="9.140625" style="91"/>
    <col min="9" max="9" width="11.28515625" style="13" customWidth="1"/>
    <col min="10" max="10" width="17.5703125" style="13" bestFit="1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16" t="s">
        <v>36</v>
      </c>
      <c r="H4" s="92" t="s">
        <v>40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>
        <v>14.4</v>
      </c>
      <c r="C5" s="60">
        <v>14.55</v>
      </c>
      <c r="D5" s="60">
        <v>11.7</v>
      </c>
      <c r="E5" s="64">
        <v>9.8000000000000007</v>
      </c>
      <c r="F5" s="98">
        <v>24.89</v>
      </c>
      <c r="G5" s="64">
        <v>4.9000000000000004</v>
      </c>
      <c r="H5" s="97">
        <v>10</v>
      </c>
      <c r="I5" s="67">
        <f>B5+C5+E5+D5+G5</f>
        <v>55.35</v>
      </c>
      <c r="J5" s="46">
        <f>SUM(B5:H5)</f>
        <v>90.240000000000009</v>
      </c>
    </row>
    <row r="6" spans="1:10" x14ac:dyDescent="0.2">
      <c r="A6" s="19" t="str">
        <f>'RFP Responses'!A5</f>
        <v>EE Reed Construction</v>
      </c>
      <c r="B6" s="60">
        <v>13.2</v>
      </c>
      <c r="C6" s="60">
        <v>14.4</v>
      </c>
      <c r="D6" s="60">
        <v>11.7</v>
      </c>
      <c r="E6" s="63">
        <v>9.1999999999999993</v>
      </c>
      <c r="F6" s="99">
        <v>26.81</v>
      </c>
      <c r="G6" s="63">
        <v>4.5</v>
      </c>
      <c r="H6" s="97">
        <v>10</v>
      </c>
      <c r="I6" s="67">
        <f>B6+C6+E6+D6+G6</f>
        <v>53</v>
      </c>
      <c r="J6" s="46">
        <f>SUM(B6:H6)</f>
        <v>89.81</v>
      </c>
    </row>
    <row r="7" spans="1:10" x14ac:dyDescent="0.2">
      <c r="A7" s="19" t="str">
        <f>'RFP Responses'!A6</f>
        <v>Bartlett Cocke</v>
      </c>
      <c r="B7" s="60">
        <v>14.4</v>
      </c>
      <c r="C7" s="60">
        <v>14.4</v>
      </c>
      <c r="D7" s="60">
        <v>13.5</v>
      </c>
      <c r="E7" s="63">
        <v>9.5</v>
      </c>
      <c r="F7" s="99">
        <v>27.51</v>
      </c>
      <c r="G7" s="63">
        <v>4.4000000000000004</v>
      </c>
      <c r="H7" s="97">
        <v>10</v>
      </c>
      <c r="I7" s="67">
        <f t="shared" ref="I7:I9" si="0">B7+C7+E7+D7+G7</f>
        <v>56.199999999999996</v>
      </c>
      <c r="J7" s="46">
        <f>SUM(B7:H7)</f>
        <v>93.710000000000008</v>
      </c>
    </row>
    <row r="8" spans="1:10" x14ac:dyDescent="0.2">
      <c r="A8" s="19" t="str">
        <f>'RFP Responses'!A7</f>
        <v>Flintco-Astatus</v>
      </c>
      <c r="B8" s="60">
        <v>14.4</v>
      </c>
      <c r="C8" s="60">
        <v>14.4</v>
      </c>
      <c r="D8" s="60">
        <v>11.7</v>
      </c>
      <c r="E8" s="63">
        <v>9.4</v>
      </c>
      <c r="F8" s="99">
        <v>30</v>
      </c>
      <c r="G8" s="63">
        <v>4.75</v>
      </c>
      <c r="H8" s="97">
        <v>10</v>
      </c>
      <c r="I8" s="67">
        <f t="shared" si="0"/>
        <v>54.650000000000006</v>
      </c>
      <c r="J8" s="46">
        <f>SUM(B8:H8)</f>
        <v>94.65</v>
      </c>
    </row>
    <row r="9" spans="1:10" x14ac:dyDescent="0.2">
      <c r="A9" s="19" t="str">
        <f>'RFP Responses'!A8</f>
        <v>McCarthy Building Companies</v>
      </c>
      <c r="B9" s="60">
        <v>14.1</v>
      </c>
      <c r="C9" s="60">
        <v>14.25</v>
      </c>
      <c r="D9" s="60">
        <v>11.7</v>
      </c>
      <c r="E9" s="63">
        <v>8.8000000000000007</v>
      </c>
      <c r="F9" s="99">
        <v>15.68</v>
      </c>
      <c r="G9" s="63">
        <v>3</v>
      </c>
      <c r="H9" s="97">
        <v>10</v>
      </c>
      <c r="I9" s="67">
        <f t="shared" si="0"/>
        <v>51.850000000000009</v>
      </c>
      <c r="J9" s="46">
        <f>SUM(B9:H9)</f>
        <v>77.53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13" sqref="A13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91"/>
    <col min="7" max="7" width="9.140625" style="13"/>
    <col min="8" max="8" width="9.140625" style="91"/>
    <col min="9" max="9" width="12.28515625" style="13" customWidth="1"/>
    <col min="10" max="10" width="12.140625" style="13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16" t="s">
        <v>36</v>
      </c>
      <c r="H4" s="92" t="s">
        <v>40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>
        <v>15</v>
      </c>
      <c r="C5" s="60">
        <v>15</v>
      </c>
      <c r="D5" s="60">
        <v>13.5</v>
      </c>
      <c r="E5" s="69">
        <v>10</v>
      </c>
      <c r="F5" s="95">
        <v>24.89</v>
      </c>
      <c r="G5" s="69">
        <v>5</v>
      </c>
      <c r="H5" s="93">
        <v>10</v>
      </c>
      <c r="I5" s="81">
        <f>B5+C5+E5+D5+G5</f>
        <v>58.5</v>
      </c>
      <c r="J5" s="46">
        <f>SUM(B5:H5)</f>
        <v>93.39</v>
      </c>
    </row>
    <row r="6" spans="1:10" x14ac:dyDescent="0.2">
      <c r="A6" s="19" t="str">
        <f>'RFP Responses'!A5</f>
        <v>EE Reed Construction</v>
      </c>
      <c r="B6" s="60">
        <v>9</v>
      </c>
      <c r="C6" s="60">
        <v>9</v>
      </c>
      <c r="D6" s="60">
        <v>9</v>
      </c>
      <c r="E6" s="68">
        <v>5</v>
      </c>
      <c r="F6" s="96">
        <v>26.81</v>
      </c>
      <c r="G6" s="68">
        <v>3</v>
      </c>
      <c r="H6" s="93">
        <v>10</v>
      </c>
      <c r="I6" s="81">
        <f t="shared" ref="I6:I9" si="0">B6+C6+E6+D6+G6</f>
        <v>35</v>
      </c>
      <c r="J6" s="46">
        <f>SUM(B6:H6)</f>
        <v>71.81</v>
      </c>
    </row>
    <row r="7" spans="1:10" x14ac:dyDescent="0.2">
      <c r="A7" s="19" t="str">
        <f>'RFP Responses'!A6</f>
        <v>Bartlett Cocke</v>
      </c>
      <c r="B7" s="60">
        <v>9</v>
      </c>
      <c r="C7" s="60">
        <v>9</v>
      </c>
      <c r="D7" s="60">
        <v>9</v>
      </c>
      <c r="E7" s="68">
        <v>6</v>
      </c>
      <c r="F7" s="96">
        <v>27.51</v>
      </c>
      <c r="G7" s="68">
        <v>3</v>
      </c>
      <c r="H7" s="93">
        <v>10</v>
      </c>
      <c r="I7" s="81">
        <f t="shared" si="0"/>
        <v>36</v>
      </c>
      <c r="J7" s="46">
        <f>SUM(B7:H7)</f>
        <v>73.510000000000005</v>
      </c>
    </row>
    <row r="8" spans="1:10" x14ac:dyDescent="0.2">
      <c r="A8" s="19" t="str">
        <f>'RFP Responses'!A7</f>
        <v>Flintco-Astatus</v>
      </c>
      <c r="B8" s="60">
        <v>10.5</v>
      </c>
      <c r="C8" s="60">
        <v>10.5</v>
      </c>
      <c r="D8" s="60">
        <v>10.5</v>
      </c>
      <c r="E8" s="68">
        <v>7</v>
      </c>
      <c r="F8" s="96">
        <v>30</v>
      </c>
      <c r="G8" s="68">
        <v>3.5</v>
      </c>
      <c r="H8" s="93">
        <v>10</v>
      </c>
      <c r="I8" s="81">
        <f>B8+C8+E8+D8+G8</f>
        <v>42</v>
      </c>
      <c r="J8" s="46">
        <f>SUM(B8:H8)</f>
        <v>82</v>
      </c>
    </row>
    <row r="9" spans="1:10" x14ac:dyDescent="0.2">
      <c r="A9" s="19" t="str">
        <f>'RFP Responses'!A8</f>
        <v>McCarthy Building Companies</v>
      </c>
      <c r="B9" s="60">
        <v>13.5</v>
      </c>
      <c r="C9" s="60">
        <v>12</v>
      </c>
      <c r="D9" s="60">
        <v>12</v>
      </c>
      <c r="E9" s="68">
        <v>8</v>
      </c>
      <c r="F9" s="96">
        <v>15.68</v>
      </c>
      <c r="G9" s="68">
        <v>3</v>
      </c>
      <c r="H9" s="93">
        <v>10</v>
      </c>
      <c r="I9" s="81">
        <f t="shared" si="0"/>
        <v>48.5</v>
      </c>
      <c r="J9" s="46">
        <f>SUM(B9:H9)</f>
        <v>74.180000000000007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topLeftCell="A4" workbookViewId="0">
      <selection activeCell="J18" sqref="J18"/>
    </sheetView>
  </sheetViews>
  <sheetFormatPr defaultRowHeight="15" x14ac:dyDescent="0.2"/>
  <cols>
    <col min="1" max="1" width="41.7109375" style="13" customWidth="1"/>
    <col min="2" max="7" width="9.140625" style="13"/>
    <col min="8" max="8" width="9.140625" style="84"/>
    <col min="9" max="9" width="17.5703125" style="13" bestFit="1" customWidth="1"/>
    <col min="10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</row>
    <row r="3" spans="1:10" ht="15.75" thickBot="1" x14ac:dyDescent="0.25">
      <c r="I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66" t="s">
        <v>35</v>
      </c>
      <c r="G4" s="16" t="s">
        <v>36</v>
      </c>
      <c r="H4" s="85" t="s">
        <v>40</v>
      </c>
      <c r="I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/>
      <c r="C5" s="60"/>
      <c r="D5" s="60"/>
      <c r="E5" s="64"/>
      <c r="F5" s="64"/>
      <c r="G5" s="64"/>
      <c r="H5" s="86">
        <v>10</v>
      </c>
      <c r="I5" s="46">
        <f>SUM(B5:H5)</f>
        <v>10</v>
      </c>
      <c r="J5" s="18">
        <v>1</v>
      </c>
    </row>
    <row r="6" spans="1:10" ht="15.75" x14ac:dyDescent="0.2">
      <c r="A6" s="19" t="str">
        <f>'RFP Responses'!A5</f>
        <v>EE Reed Construction</v>
      </c>
      <c r="B6" s="87"/>
      <c r="C6" s="87"/>
      <c r="D6" s="87"/>
      <c r="E6" s="88"/>
      <c r="F6" s="88"/>
      <c r="G6" s="88"/>
      <c r="H6" s="86">
        <v>10</v>
      </c>
      <c r="I6" s="89">
        <f>SUM(B6:H6)</f>
        <v>10</v>
      </c>
      <c r="J6" s="90">
        <v>2</v>
      </c>
    </row>
    <row r="7" spans="1:10" ht="15.75" x14ac:dyDescent="0.2">
      <c r="A7" s="19" t="str">
        <f>'RFP Responses'!A6</f>
        <v>Bartlett Cocke</v>
      </c>
      <c r="B7" s="60"/>
      <c r="C7" s="60"/>
      <c r="D7" s="60"/>
      <c r="E7" s="63"/>
      <c r="F7" s="63"/>
      <c r="G7" s="63"/>
      <c r="H7" s="86">
        <v>10</v>
      </c>
      <c r="I7" s="46">
        <f>SUM(B7:H7)</f>
        <v>10</v>
      </c>
      <c r="J7" s="18">
        <v>3</v>
      </c>
    </row>
    <row r="8" spans="1:10" ht="15.75" x14ac:dyDescent="0.2">
      <c r="A8" s="19" t="str">
        <f>'RFP Responses'!A7</f>
        <v>Flintco-Astatus</v>
      </c>
      <c r="B8" s="87"/>
      <c r="C8" s="87"/>
      <c r="D8" s="87"/>
      <c r="E8" s="88"/>
      <c r="F8" s="88"/>
      <c r="G8" s="88"/>
      <c r="H8" s="86">
        <v>10</v>
      </c>
      <c r="I8" s="89">
        <f>SUM(B8:H8)</f>
        <v>10</v>
      </c>
      <c r="J8" s="90">
        <v>4</v>
      </c>
    </row>
    <row r="9" spans="1:10" ht="15.75" x14ac:dyDescent="0.2">
      <c r="A9" s="19" t="str">
        <f>'RFP Responses'!A8</f>
        <v>McCarthy Building Companies</v>
      </c>
      <c r="B9" s="60"/>
      <c r="C9" s="60"/>
      <c r="D9" s="60"/>
      <c r="E9" s="63"/>
      <c r="F9" s="63"/>
      <c r="G9" s="63"/>
      <c r="H9" s="86">
        <v>10</v>
      </c>
      <c r="I9" s="46">
        <f>SUM(B9:H9)</f>
        <v>10</v>
      </c>
      <c r="J9" s="18">
        <v>5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9"/>
  <sheetViews>
    <sheetView topLeftCell="A4" zoomScaleNormal="100" workbookViewId="0">
      <selection activeCell="F13" sqref="F13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10" t="s">
        <v>4</v>
      </c>
      <c r="B1" s="111"/>
      <c r="C1" s="111"/>
      <c r="D1" s="111"/>
      <c r="E1" s="111"/>
      <c r="F1" s="111"/>
      <c r="G1" s="111"/>
      <c r="H1" s="111"/>
    </row>
    <row r="2" spans="1:8" ht="34.5" customHeight="1" x14ac:dyDescent="0.2">
      <c r="A2" s="112" t="str">
        <f>'RFP Responses'!A1</f>
        <v>Evaluation Summary RFQ730-17099.RFP730-17133 (Shortlist) CM@R University of Houston Garage No. 5</v>
      </c>
      <c r="B2" s="113"/>
      <c r="C2" s="113"/>
      <c r="D2" s="113"/>
      <c r="E2" s="113"/>
      <c r="F2" s="113"/>
      <c r="G2" s="113"/>
      <c r="H2" s="113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2" t="s">
        <v>46</v>
      </c>
      <c r="C4" s="12" t="s">
        <v>47</v>
      </c>
      <c r="D4" s="12" t="s">
        <v>48</v>
      </c>
      <c r="E4" s="12" t="s">
        <v>49</v>
      </c>
      <c r="F4" s="12" t="s">
        <v>50</v>
      </c>
      <c r="G4" s="5" t="s">
        <v>3</v>
      </c>
      <c r="H4" s="11" t="s">
        <v>1</v>
      </c>
    </row>
    <row r="5" spans="1:8" x14ac:dyDescent="0.2">
      <c r="A5" s="19" t="str">
        <f>'RFP Responses'!A4</f>
        <v>J.T. Vaughn Construction</v>
      </c>
      <c r="B5" s="9">
        <f>'1'!I5</f>
        <v>40.25</v>
      </c>
      <c r="C5" s="9">
        <f>'2'!I5</f>
        <v>43</v>
      </c>
      <c r="D5" s="9">
        <f>'3'!I5</f>
        <v>41.5</v>
      </c>
      <c r="E5" s="9">
        <f>'4'!I5</f>
        <v>55.35</v>
      </c>
      <c r="F5" s="9">
        <f>'5'!I5</f>
        <v>58.5</v>
      </c>
      <c r="G5" s="7">
        <f>AVERAGE(B5:F5)</f>
        <v>47.72</v>
      </c>
      <c r="H5" s="82">
        <f>RANK(G5,$G$5:$G$9,0)</f>
        <v>1</v>
      </c>
    </row>
    <row r="6" spans="1:8" x14ac:dyDescent="0.2">
      <c r="A6" s="19" t="str">
        <f>'RFP Responses'!A5</f>
        <v>EE Reed Construction</v>
      </c>
      <c r="B6" s="9">
        <f>'1'!I6</f>
        <v>36</v>
      </c>
      <c r="C6" s="9">
        <f>'2'!I6</f>
        <v>41.5</v>
      </c>
      <c r="D6" s="9">
        <f>'3'!I6</f>
        <v>35</v>
      </c>
      <c r="E6" s="9">
        <f>'4'!I6</f>
        <v>53</v>
      </c>
      <c r="F6" s="9">
        <f>'5'!I6</f>
        <v>35</v>
      </c>
      <c r="G6" s="10">
        <f>AVERAGE(B6:F6)</f>
        <v>40.1</v>
      </c>
      <c r="H6" s="82">
        <f t="shared" ref="H6:H9" si="0">RANK(G6,$G$5:$G$9,0)</f>
        <v>5</v>
      </c>
    </row>
    <row r="7" spans="1:8" s="51" customFormat="1" x14ac:dyDescent="0.2">
      <c r="A7" s="19" t="str">
        <f>'RFP Responses'!A6</f>
        <v>Bartlett Cocke</v>
      </c>
      <c r="B7" s="83">
        <f>'1'!I7</f>
        <v>39.5</v>
      </c>
      <c r="C7" s="83">
        <f>'2'!I7</f>
        <v>40</v>
      </c>
      <c r="D7" s="83">
        <f>'3'!I7</f>
        <v>36.75</v>
      </c>
      <c r="E7" s="83">
        <f>'4'!I7</f>
        <v>56.199999999999996</v>
      </c>
      <c r="F7" s="83">
        <f>'5'!I7</f>
        <v>36</v>
      </c>
      <c r="G7" s="53">
        <f>AVERAGE(B7:F7)</f>
        <v>41.69</v>
      </c>
      <c r="H7" s="82">
        <f t="shared" si="0"/>
        <v>4</v>
      </c>
    </row>
    <row r="8" spans="1:8" x14ac:dyDescent="0.2">
      <c r="A8" s="19" t="str">
        <f>'RFP Responses'!A7</f>
        <v>Flintco-Astatus</v>
      </c>
      <c r="B8" s="9">
        <f>'1'!I8</f>
        <v>39.5</v>
      </c>
      <c r="C8" s="9">
        <f>'2'!I8</f>
        <v>41.5</v>
      </c>
      <c r="D8" s="9">
        <f>'3'!I8</f>
        <v>36.200000000000003</v>
      </c>
      <c r="E8" s="9">
        <f>'4'!I8</f>
        <v>54.650000000000006</v>
      </c>
      <c r="F8" s="9">
        <f>'5'!I8</f>
        <v>42</v>
      </c>
      <c r="G8" s="7">
        <f>AVERAGE(B8:F8)</f>
        <v>42.77</v>
      </c>
      <c r="H8" s="82">
        <f t="shared" si="0"/>
        <v>3</v>
      </c>
    </row>
    <row r="9" spans="1:8" x14ac:dyDescent="0.2">
      <c r="A9" s="19" t="str">
        <f>'RFP Responses'!A8</f>
        <v>McCarthy Building Companies</v>
      </c>
      <c r="B9" s="9">
        <f>'1'!I9</f>
        <v>37.5</v>
      </c>
      <c r="C9" s="9">
        <f>'2'!I9</f>
        <v>41.5</v>
      </c>
      <c r="D9" s="9">
        <f>'3'!I9</f>
        <v>39</v>
      </c>
      <c r="E9" s="9">
        <f>'4'!I9</f>
        <v>51.850000000000009</v>
      </c>
      <c r="F9" s="9">
        <f>'5'!I9</f>
        <v>48.5</v>
      </c>
      <c r="G9" s="7">
        <f>AVERAGE(B9:F9)</f>
        <v>43.67</v>
      </c>
      <c r="H9" s="82">
        <f t="shared" si="0"/>
        <v>2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9"/>
  <sheetViews>
    <sheetView workbookViewId="0">
      <selection activeCell="G17" sqref="G17"/>
    </sheetView>
  </sheetViews>
  <sheetFormatPr defaultRowHeight="12.75" x14ac:dyDescent="0.2"/>
  <cols>
    <col min="1" max="1" width="26.7109375" customWidth="1"/>
    <col min="2" max="2" width="19.28515625" customWidth="1"/>
    <col min="4" max="4" width="18.28515625" customWidth="1"/>
    <col min="5" max="5" width="21.85546875" customWidth="1"/>
    <col min="6" max="6" width="16.85546875" customWidth="1"/>
    <col min="7" max="7" width="19" customWidth="1"/>
    <col min="8" max="8" width="19.42578125" customWidth="1"/>
    <col min="9" max="9" width="20.42578125" customWidth="1"/>
    <col min="10" max="10" width="26.140625" customWidth="1"/>
  </cols>
  <sheetData>
    <row r="1" spans="1:13" ht="15" x14ac:dyDescent="0.2">
      <c r="A1" s="120" t="s">
        <v>8</v>
      </c>
      <c r="B1" s="122" t="s">
        <v>9</v>
      </c>
      <c r="C1" s="123"/>
      <c r="D1" s="124" t="s">
        <v>10</v>
      </c>
      <c r="E1" s="124"/>
      <c r="F1" s="124"/>
      <c r="G1" s="124"/>
      <c r="H1" s="125" t="s">
        <v>15</v>
      </c>
      <c r="I1" s="114" t="s">
        <v>11</v>
      </c>
      <c r="J1" s="115"/>
      <c r="K1" s="116"/>
    </row>
    <row r="2" spans="1:13" ht="39" thickBot="1" x14ac:dyDescent="0.25">
      <c r="A2" s="121"/>
      <c r="B2" s="21" t="s">
        <v>12</v>
      </c>
      <c r="C2" s="54"/>
      <c r="D2" s="22" t="s">
        <v>13</v>
      </c>
      <c r="E2" s="22" t="s">
        <v>26</v>
      </c>
      <c r="F2" s="78"/>
      <c r="G2" s="78"/>
      <c r="H2" s="126"/>
      <c r="I2" s="71" t="s">
        <v>14</v>
      </c>
      <c r="J2" s="80" t="s">
        <v>43</v>
      </c>
      <c r="K2" s="23" t="s">
        <v>16</v>
      </c>
    </row>
    <row r="3" spans="1:13" ht="15" x14ac:dyDescent="0.2">
      <c r="A3" s="50" t="str">
        <f>'RFP Responses'!A4</f>
        <v>J.T. Vaughn Construction</v>
      </c>
      <c r="B3" s="24">
        <v>130000</v>
      </c>
      <c r="C3" s="55"/>
      <c r="D3" s="26">
        <v>2.8500000000000001E-2</v>
      </c>
      <c r="E3" s="25">
        <v>1221870</v>
      </c>
      <c r="F3" s="76"/>
      <c r="G3" s="77"/>
      <c r="H3" s="27">
        <v>1979699</v>
      </c>
      <c r="I3" s="72">
        <v>3.5000000000000003E-2</v>
      </c>
      <c r="J3" s="73">
        <f>B3+E3+H3</f>
        <v>3331569</v>
      </c>
      <c r="K3" s="28">
        <v>13</v>
      </c>
      <c r="L3" t="s">
        <v>44</v>
      </c>
    </row>
    <row r="4" spans="1:13" ht="15" x14ac:dyDescent="0.2">
      <c r="A4" s="50" t="str">
        <f>'RFP Responses'!A5</f>
        <v>EE Reed Construction</v>
      </c>
      <c r="B4" s="24">
        <v>27000</v>
      </c>
      <c r="C4" s="55"/>
      <c r="D4" s="26">
        <v>2.75E-2</v>
      </c>
      <c r="E4" s="25">
        <v>1180545</v>
      </c>
      <c r="F4" s="76"/>
      <c r="G4" s="77"/>
      <c r="H4" s="27">
        <v>1942250</v>
      </c>
      <c r="I4" s="74">
        <v>2.75E-2</v>
      </c>
      <c r="J4" s="73">
        <f t="shared" ref="J4:J5" si="0">B4+E4+H4</f>
        <v>3149795</v>
      </c>
      <c r="K4" s="28">
        <v>13</v>
      </c>
      <c r="L4" t="s">
        <v>44</v>
      </c>
    </row>
    <row r="5" spans="1:13" ht="15" x14ac:dyDescent="0.2">
      <c r="A5" s="50" t="str">
        <f>'RFP Responses'!A6</f>
        <v>Bartlett Cocke</v>
      </c>
      <c r="B5" s="24">
        <v>82000</v>
      </c>
      <c r="C5" s="55"/>
      <c r="D5" s="26">
        <v>2.5399999999999999E-2</v>
      </c>
      <c r="E5" s="79">
        <v>1100000</v>
      </c>
      <c r="F5" s="76"/>
      <c r="G5" s="55"/>
      <c r="H5" s="27">
        <v>1901002</v>
      </c>
      <c r="I5" s="74">
        <v>2.5399999999999999E-2</v>
      </c>
      <c r="J5" s="73">
        <f t="shared" si="0"/>
        <v>3083002</v>
      </c>
      <c r="K5" s="28">
        <v>14</v>
      </c>
      <c r="L5" t="s">
        <v>44</v>
      </c>
    </row>
    <row r="6" spans="1:13" ht="15" x14ac:dyDescent="0.2">
      <c r="A6" s="50" t="str">
        <f>'RFP Responses'!A7</f>
        <v>Flintco-Astatus</v>
      </c>
      <c r="B6" s="24">
        <v>50000</v>
      </c>
      <c r="C6" s="55"/>
      <c r="D6" s="26">
        <v>2.3E-2</v>
      </c>
      <c r="E6" s="79">
        <v>1066208</v>
      </c>
      <c r="F6" s="76"/>
      <c r="G6" s="55"/>
      <c r="H6" s="27">
        <v>1730733</v>
      </c>
      <c r="I6" s="74">
        <v>0.03</v>
      </c>
      <c r="J6" s="73">
        <f>B6+E6+H6</f>
        <v>2846941</v>
      </c>
      <c r="K6" s="28">
        <v>13</v>
      </c>
      <c r="L6" t="s">
        <v>44</v>
      </c>
    </row>
    <row r="7" spans="1:13" ht="15" x14ac:dyDescent="0.2">
      <c r="A7" s="50" t="str">
        <f>'RFP Responses'!A8</f>
        <v>McCarthy Building Companies</v>
      </c>
      <c r="B7" s="24">
        <v>175000</v>
      </c>
      <c r="C7" s="55"/>
      <c r="D7" s="26">
        <v>3.95E-2</v>
      </c>
      <c r="E7" s="79">
        <v>1831220</v>
      </c>
      <c r="F7" s="76"/>
      <c r="G7" s="55"/>
      <c r="H7" s="27">
        <v>2200000</v>
      </c>
      <c r="I7" s="74">
        <v>7.0000000000000007E-2</v>
      </c>
      <c r="J7" s="73">
        <f>B7+E7+H7</f>
        <v>4206220</v>
      </c>
      <c r="K7" s="28">
        <v>13</v>
      </c>
      <c r="L7" t="s">
        <v>44</v>
      </c>
      <c r="M7" t="s">
        <v>45</v>
      </c>
    </row>
    <row r="8" spans="1:13" x14ac:dyDescent="0.2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3" ht="13.5" thickBot="1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3" ht="18.75" thickBot="1" x14ac:dyDescent="0.25">
      <c r="A10" s="29"/>
      <c r="B10" s="30"/>
      <c r="C10" s="30"/>
      <c r="D10" s="31" t="s">
        <v>17</v>
      </c>
      <c r="E10" s="32">
        <v>46360000</v>
      </c>
      <c r="F10" s="30"/>
      <c r="G10" s="30"/>
      <c r="H10" s="30"/>
      <c r="I10" s="30"/>
      <c r="J10" s="30"/>
      <c r="K10" s="30"/>
    </row>
    <row r="11" spans="1:13" ht="15.75" thickBot="1" x14ac:dyDescent="0.25">
      <c r="A11" s="29" t="s">
        <v>18</v>
      </c>
      <c r="B11" s="75" t="s">
        <v>19</v>
      </c>
      <c r="C11" s="75"/>
      <c r="D11" s="29"/>
      <c r="E11" s="29"/>
      <c r="F11" s="29"/>
      <c r="G11" s="33">
        <v>2846941</v>
      </c>
      <c r="H11" s="29"/>
      <c r="I11" s="29"/>
      <c r="J11" s="29"/>
      <c r="K11" s="29"/>
    </row>
    <row r="12" spans="1:13" ht="13.5" thickBot="1" x14ac:dyDescent="0.25">
      <c r="A12" s="29"/>
      <c r="B12" s="75"/>
      <c r="C12" s="75"/>
      <c r="D12" s="29"/>
      <c r="E12" s="29"/>
      <c r="F12" s="29"/>
      <c r="G12" s="29"/>
      <c r="H12" s="29"/>
      <c r="I12" s="29"/>
      <c r="J12" s="29"/>
      <c r="K12" s="29"/>
    </row>
    <row r="13" spans="1:13" ht="21" thickBot="1" x14ac:dyDescent="0.25">
      <c r="A13" s="117" t="s">
        <v>20</v>
      </c>
      <c r="B13" s="118"/>
      <c r="C13" s="118"/>
      <c r="D13" s="118"/>
      <c r="E13" s="119"/>
      <c r="F13" s="29"/>
      <c r="G13" s="29"/>
      <c r="H13" s="29"/>
      <c r="I13" s="29"/>
      <c r="J13" s="29"/>
      <c r="K13" s="29"/>
    </row>
    <row r="14" spans="1:13" ht="13.5" thickBot="1" x14ac:dyDescent="0.25">
      <c r="A14" s="34" t="s">
        <v>21</v>
      </c>
      <c r="B14" s="35" t="s">
        <v>22</v>
      </c>
      <c r="C14" s="35" t="s">
        <v>23</v>
      </c>
      <c r="D14" s="36" t="s">
        <v>24</v>
      </c>
      <c r="E14" s="36" t="s">
        <v>25</v>
      </c>
      <c r="F14" s="37"/>
      <c r="G14" s="29"/>
      <c r="H14" s="29"/>
      <c r="I14" s="29"/>
      <c r="J14" s="29"/>
      <c r="K14" s="29"/>
    </row>
    <row r="15" spans="1:13" ht="15" x14ac:dyDescent="0.2">
      <c r="A15" s="50" t="str">
        <f>'RFP Responses'!A4</f>
        <v>J.T. Vaughn Construction</v>
      </c>
      <c r="B15" s="38">
        <f>((1-(J3-G11)/G11)*30)</f>
        <v>24.893171302109881</v>
      </c>
      <c r="C15" s="39">
        <f>RANK(B15,$B$15:$B$19,0)</f>
        <v>4</v>
      </c>
      <c r="D15" s="40">
        <f>$G$11-J3</f>
        <v>-484628</v>
      </c>
      <c r="E15" s="41">
        <f>(-D15/$G$11)</f>
        <v>0.17022762326300406</v>
      </c>
      <c r="F15" s="42"/>
      <c r="G15" s="29"/>
      <c r="H15" s="29"/>
      <c r="I15" s="29"/>
      <c r="J15" s="29"/>
      <c r="K15" s="29"/>
    </row>
    <row r="16" spans="1:13" ht="15" x14ac:dyDescent="0.2">
      <c r="A16" s="50" t="str">
        <f>'RFP Responses'!A5</f>
        <v>EE Reed Construction</v>
      </c>
      <c r="B16" s="43">
        <f>((1-(J4-G11)/G11)*30)</f>
        <v>26.808637762426407</v>
      </c>
      <c r="C16" s="39">
        <f t="shared" ref="C16:C19" si="1">RANK(B16,$B$15:$B$19,0)</f>
        <v>3</v>
      </c>
      <c r="D16" s="40">
        <f>$G$11-J4</f>
        <v>-302854</v>
      </c>
      <c r="E16" s="41">
        <f>(-D16/$G$11)</f>
        <v>0.10637874125245307</v>
      </c>
      <c r="F16" s="42"/>
      <c r="G16" s="29"/>
      <c r="H16" s="29"/>
      <c r="I16" s="29"/>
      <c r="J16" s="29"/>
      <c r="K16" s="29"/>
    </row>
    <row r="17" spans="1:11" ht="15" x14ac:dyDescent="0.2">
      <c r="A17" s="50" t="str">
        <f>'RFP Responses'!A6</f>
        <v>Bartlett Cocke</v>
      </c>
      <c r="B17" s="43">
        <f>((1-(J5-G11)/G11)*30)</f>
        <v>27.512477427526598</v>
      </c>
      <c r="C17" s="39">
        <f t="shared" si="1"/>
        <v>2</v>
      </c>
      <c r="D17" s="40">
        <f>$G$11-J5</f>
        <v>-236061</v>
      </c>
      <c r="E17" s="41">
        <f>(-D17/$G$11)</f>
        <v>8.2917419082446736E-2</v>
      </c>
      <c r="F17" s="44" t="s">
        <v>11</v>
      </c>
      <c r="G17" s="29"/>
      <c r="H17" s="29"/>
      <c r="I17" s="29"/>
      <c r="J17" s="29"/>
      <c r="K17" s="29"/>
    </row>
    <row r="18" spans="1:11" ht="15" x14ac:dyDescent="0.2">
      <c r="A18" s="50" t="str">
        <f>'RFP Responses'!A7</f>
        <v>Flintco-Astatus</v>
      </c>
      <c r="B18" s="43">
        <v>30</v>
      </c>
      <c r="C18" s="39">
        <f t="shared" si="1"/>
        <v>1</v>
      </c>
      <c r="D18" s="40">
        <f>$G$11-J6</f>
        <v>0</v>
      </c>
      <c r="E18" s="41">
        <f t="shared" ref="E18:E19" si="2">(-D18/$G$11)</f>
        <v>0</v>
      </c>
      <c r="F18" s="29"/>
      <c r="G18" s="29"/>
      <c r="H18" s="29"/>
      <c r="I18" s="29"/>
      <c r="J18" s="29"/>
      <c r="K18" s="29"/>
    </row>
    <row r="19" spans="1:11" ht="15" x14ac:dyDescent="0.2">
      <c r="A19" s="50" t="str">
        <f>'RFP Responses'!A8</f>
        <v>McCarthy Building Companies</v>
      </c>
      <c r="B19" s="43">
        <f>((1-(J7-G11)/G11)*30)</f>
        <v>15.676426030606185</v>
      </c>
      <c r="C19" s="39">
        <f t="shared" si="1"/>
        <v>5</v>
      </c>
      <c r="D19" s="40">
        <f>$G$11-J7</f>
        <v>-1359279</v>
      </c>
      <c r="E19" s="41">
        <f t="shared" si="2"/>
        <v>0.47745246564646054</v>
      </c>
      <c r="F19" s="20"/>
      <c r="G19" s="20"/>
      <c r="H19" s="20"/>
      <c r="I19" s="20"/>
      <c r="J19" s="20"/>
      <c r="K19" s="20"/>
    </row>
  </sheetData>
  <mergeCells count="6">
    <mergeCell ref="I1:K1"/>
    <mergeCell ref="A13:E13"/>
    <mergeCell ref="A1:A2"/>
    <mergeCell ref="B1:C1"/>
    <mergeCell ref="D1:G1"/>
    <mergeCell ref="H1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RFP Responses</vt:lpstr>
      <vt:lpstr>1</vt:lpstr>
      <vt:lpstr>2</vt:lpstr>
      <vt:lpstr>3</vt:lpstr>
      <vt:lpstr>4</vt:lpstr>
      <vt:lpstr>5</vt:lpstr>
      <vt:lpstr>HUB Department</vt:lpstr>
      <vt:lpstr>Technical Score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2017-10-03T20:45:33Z</dcterms:modified>
</cp:coreProperties>
</file>