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480" windowWidth="21030" windowHeight="8685" tabRatio="814" firstSheet="1" activeTab="11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9" r:id="rId7"/>
    <sheet name="7" sheetId="30" r:id="rId8"/>
    <sheet name="Technical Summary" sheetId="4" r:id="rId9"/>
    <sheet name="Pricing Score Calculation" sheetId="32" r:id="rId10"/>
    <sheet name="Summary" sheetId="28" r:id="rId11"/>
    <sheet name="Evaluation Matrix" sheetId="34" r:id="rId12"/>
  </sheets>
  <externalReferences>
    <externalReference r:id="rId13"/>
    <externalReference r:id="rId1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4" l="1"/>
  <c r="H24" i="34"/>
  <c r="H23" i="34"/>
  <c r="H22" i="34"/>
  <c r="H26" i="34" s="1"/>
  <c r="H21" i="34"/>
  <c r="H20" i="34"/>
  <c r="B6" i="34"/>
  <c r="A2" i="34"/>
  <c r="C4" i="28" l="1"/>
  <c r="D4" i="28"/>
  <c r="E4" i="28"/>
  <c r="F4" i="28"/>
  <c r="G4" i="28"/>
  <c r="H4" i="28"/>
  <c r="B4" i="28"/>
  <c r="A8" i="19"/>
  <c r="A7" i="19"/>
  <c r="A6" i="19"/>
  <c r="A5" i="19"/>
  <c r="E8" i="4" l="1"/>
  <c r="C23" i="32"/>
  <c r="B26" i="32"/>
  <c r="B25" i="32"/>
  <c r="B24" i="32"/>
  <c r="B23" i="32"/>
  <c r="B4" i="32"/>
  <c r="A8" i="28"/>
  <c r="E8" i="28"/>
  <c r="A8" i="20"/>
  <c r="H8" i="20"/>
  <c r="B8" i="4" s="1"/>
  <c r="I8" i="20"/>
  <c r="B8" i="28" s="1"/>
  <c r="A8" i="21"/>
  <c r="H8" i="21"/>
  <c r="C8" i="4" s="1"/>
  <c r="I8" i="21"/>
  <c r="C8" i="28" s="1"/>
  <c r="A8" i="22"/>
  <c r="H8" i="22"/>
  <c r="D8" i="4" s="1"/>
  <c r="I8" i="22"/>
  <c r="D8" i="28" s="1"/>
  <c r="A8" i="23"/>
  <c r="H8" i="23"/>
  <c r="I8" i="23"/>
  <c r="A8" i="24"/>
  <c r="H8" i="24"/>
  <c r="F8" i="4" s="1"/>
  <c r="I8" i="24"/>
  <c r="F8" i="28" s="1"/>
  <c r="A8" i="29"/>
  <c r="H8" i="29"/>
  <c r="G8" i="4" s="1"/>
  <c r="I8" i="29"/>
  <c r="G8" i="28" s="1"/>
  <c r="A8" i="30"/>
  <c r="H8" i="30"/>
  <c r="H8" i="4" s="1"/>
  <c r="I8" i="30"/>
  <c r="H8" i="28" s="1"/>
  <c r="I8" i="28" l="1"/>
  <c r="A8" i="4" l="1"/>
  <c r="F9" i="32"/>
  <c r="E9" i="32"/>
  <c r="D9" i="32"/>
  <c r="C9" i="32"/>
  <c r="E10" i="32" l="1"/>
  <c r="E11" i="32" s="1"/>
  <c r="C25" i="32" s="1"/>
  <c r="D10" i="32"/>
  <c r="D11" i="32" s="1"/>
  <c r="C24" i="32" s="1"/>
  <c r="I8" i="4"/>
  <c r="F10" i="32"/>
  <c r="F11" i="32" s="1"/>
  <c r="C26" i="32" s="1"/>
  <c r="A6" i="28" l="1"/>
  <c r="A7" i="28"/>
  <c r="A6" i="4"/>
  <c r="A7" i="4"/>
  <c r="A6" i="30"/>
  <c r="H6" i="30"/>
  <c r="H6" i="4" s="1"/>
  <c r="I6" i="30"/>
  <c r="H6" i="28" s="1"/>
  <c r="A7" i="30"/>
  <c r="H7" i="30"/>
  <c r="H7" i="4" s="1"/>
  <c r="I7" i="30"/>
  <c r="H7" i="28" s="1"/>
  <c r="A6" i="29"/>
  <c r="H6" i="29"/>
  <c r="G6" i="4" s="1"/>
  <c r="I6" i="29"/>
  <c r="G6" i="28" s="1"/>
  <c r="A7" i="29"/>
  <c r="H7" i="29"/>
  <c r="G7" i="4" s="1"/>
  <c r="I7" i="29"/>
  <c r="G7" i="28" s="1"/>
  <c r="A6" i="24"/>
  <c r="H6" i="24"/>
  <c r="F6" i="4" s="1"/>
  <c r="I6" i="24"/>
  <c r="F6" i="28" s="1"/>
  <c r="A7" i="24"/>
  <c r="H7" i="24"/>
  <c r="F7" i="4" s="1"/>
  <c r="I7" i="24"/>
  <c r="F7" i="28" s="1"/>
  <c r="A6" i="23"/>
  <c r="H6" i="23"/>
  <c r="E6" i="4" s="1"/>
  <c r="A7" i="23"/>
  <c r="H7" i="23"/>
  <c r="E7" i="4" s="1"/>
  <c r="A6" i="22"/>
  <c r="H6" i="22"/>
  <c r="D6" i="4" s="1"/>
  <c r="I6" i="22"/>
  <c r="D6" i="28" s="1"/>
  <c r="A7" i="22"/>
  <c r="H7" i="22"/>
  <c r="D7" i="4" s="1"/>
  <c r="I7" i="22"/>
  <c r="D7" i="28" s="1"/>
  <c r="A6" i="21"/>
  <c r="H6" i="21"/>
  <c r="C6" i="4" s="1"/>
  <c r="A7" i="21"/>
  <c r="H7" i="21"/>
  <c r="C7" i="4" s="1"/>
  <c r="I7" i="23" l="1"/>
  <c r="E7" i="28" s="1"/>
  <c r="I6" i="23"/>
  <c r="E6" i="28" s="1"/>
  <c r="I7" i="21"/>
  <c r="C7" i="28" s="1"/>
  <c r="I6" i="21"/>
  <c r="C6" i="28" s="1"/>
  <c r="A6" i="20" l="1"/>
  <c r="H6" i="20"/>
  <c r="B6" i="4" s="1"/>
  <c r="I6" i="4" s="1"/>
  <c r="I6" i="20"/>
  <c r="B6" i="28" s="1"/>
  <c r="I6" i="28" s="1"/>
  <c r="A7" i="20"/>
  <c r="H7" i="20"/>
  <c r="B7" i="4" s="1"/>
  <c r="I7" i="4" s="1"/>
  <c r="I7" i="20"/>
  <c r="B7" i="28" s="1"/>
  <c r="I7" i="28" s="1"/>
  <c r="I5" i="30" l="1"/>
  <c r="H5" i="28" s="1"/>
  <c r="H5" i="30"/>
  <c r="H5" i="4" s="1"/>
  <c r="A5" i="30"/>
  <c r="A2" i="30"/>
  <c r="A2" i="20"/>
  <c r="A2" i="21"/>
  <c r="A2" i="22"/>
  <c r="A2" i="23"/>
  <c r="A2" i="24"/>
  <c r="A2" i="29"/>
  <c r="A2" i="4"/>
  <c r="A2" i="28"/>
  <c r="A5" i="20" l="1"/>
  <c r="A5" i="21"/>
  <c r="A5" i="22"/>
  <c r="A5" i="23"/>
  <c r="A5" i="24"/>
  <c r="A5" i="29"/>
  <c r="A5" i="28"/>
  <c r="A5" i="4"/>
  <c r="I5" i="21" l="1"/>
  <c r="I5" i="20" l="1"/>
  <c r="I5" i="29"/>
  <c r="G5" i="28" s="1"/>
  <c r="H5" i="29"/>
  <c r="G5" i="4" s="1"/>
  <c r="I5" i="24"/>
  <c r="F5" i="28" s="1"/>
  <c r="H5" i="24"/>
  <c r="F5" i="4" s="1"/>
  <c r="I5" i="23"/>
  <c r="E5" i="28" s="1"/>
  <c r="H5" i="23"/>
  <c r="E5" i="4" s="1"/>
  <c r="I5" i="22"/>
  <c r="D5" i="28" s="1"/>
  <c r="H5" i="22"/>
  <c r="D5" i="4" s="1"/>
  <c r="H5" i="21"/>
  <c r="C5" i="4" s="1"/>
  <c r="H5" i="20" l="1"/>
  <c r="B5" i="4" s="1"/>
  <c r="I5" i="4" s="1"/>
  <c r="J7" i="4" l="1"/>
  <c r="J5" i="4"/>
  <c r="J6" i="4"/>
  <c r="J8" i="4"/>
  <c r="C5" i="28"/>
  <c r="B5" i="28"/>
  <c r="I5" i="28" l="1"/>
  <c r="J8" i="28" s="1"/>
  <c r="J5" i="28" l="1"/>
  <c r="J6" i="28"/>
  <c r="J7" i="28"/>
</calcChain>
</file>

<file path=xl/sharedStrings.xml><?xml version="1.0" encoding="utf-8"?>
<sst xmlns="http://schemas.openxmlformats.org/spreadsheetml/2006/main" count="134" uniqueCount="63">
  <si>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</si>
  <si>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</si>
  <si>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</si>
  <si>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</si>
  <si>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</si>
  <si>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</si>
  <si>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</si>
  <si>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</si>
  <si>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Total</t>
  </si>
  <si>
    <t>Company</t>
  </si>
  <si>
    <t>Scoring</t>
  </si>
  <si>
    <r>
      <t xml:space="preserve">Total
</t>
    </r>
    <r>
      <rPr>
        <b/>
        <sz val="8"/>
        <rFont val="Arial"/>
        <family val="2"/>
      </rPr>
      <t>(technical)</t>
    </r>
  </si>
  <si>
    <t>Best Priced</t>
  </si>
  <si>
    <t>Lump Sum Price</t>
  </si>
  <si>
    <t>Difference</t>
  </si>
  <si>
    <t>Criterion #4</t>
  </si>
  <si>
    <t>Criterion #5</t>
  </si>
  <si>
    <t>Criterion #6</t>
  </si>
  <si>
    <t>Bidders</t>
  </si>
  <si>
    <t>RFP730-17009 New Fire Sprinkler System</t>
  </si>
  <si>
    <t>Brown &amp; Root</t>
  </si>
  <si>
    <t>J.T. Vaughn</t>
  </si>
  <si>
    <t>Ranger Builders</t>
  </si>
  <si>
    <t>Western States Fire Protection</t>
  </si>
  <si>
    <t>Total Construction Duration</t>
  </si>
  <si>
    <t>236 Days</t>
  </si>
  <si>
    <t>296 Days</t>
  </si>
  <si>
    <t>266 Days</t>
  </si>
  <si>
    <t>270 Days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</si>
  <si>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</si>
  <si>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</si>
  <si>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</si>
  <si>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</si>
  <si>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</si>
  <si>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</si>
  <si>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</si>
  <si>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</si>
  <si>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</si>
  <si>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Evaluation Criteria</t>
  </si>
  <si>
    <t>Points</t>
  </si>
  <si>
    <t>Weight</t>
  </si>
  <si>
    <t>Score</t>
  </si>
  <si>
    <t>1. Respondent’s credentials and Cost and Delivery Proposal (Section 4.2)</t>
  </si>
  <si>
    <t>DO NOT EVALUATE CRITERIA 1.  PURCHASING WILL EVALUATE.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</si>
  <si>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</si>
  <si>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</si>
  <si>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</si>
  <si>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</si>
  <si>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</si>
  <si>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</si>
  <si>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</si>
  <si>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</si>
  <si>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5.0  =    Exceptional, exceeds and fully meets all requirements</t>
  </si>
  <si>
    <t>0  =    No Response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</si>
  <si>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</si>
  <si>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</si>
  <si>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</si>
  <si>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</si>
  <si>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</si>
  <si>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</si>
  <si>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</si>
  <si>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Prepared by: Senior Buyer 12/7/16</t>
  </si>
  <si>
    <t>Checked by:  Buyer 3 12/7/16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</si>
</sst>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9" applyNumberFormat="0" applyAlignment="0" applyProtection="0"/>
    <xf numFmtId="0" fontId="12" fillId="25" borderId="10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9" applyNumberFormat="0" applyAlignment="0" applyProtection="0"/>
    <xf numFmtId="0" fontId="19" fillId="0" borderId="14" applyNumberFormat="0" applyFill="0" applyAlignment="0" applyProtection="0"/>
    <xf numFmtId="0" fontId="20" fillId="26" borderId="0" applyNumberFormat="0" applyBorder="0" applyAlignment="0" applyProtection="0"/>
    <xf numFmtId="0" fontId="7" fillId="27" borderId="15" applyNumberFormat="0" applyFont="0" applyAlignment="0" applyProtection="0"/>
    <xf numFmtId="0" fontId="21" fillId="24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5" applyNumberFormat="0" applyFont="0" applyAlignment="0" applyProtection="0"/>
    <xf numFmtId="44" fontId="7" fillId="0" borderId="0" applyFont="0" applyFill="0" applyBorder="0" applyAlignment="0" applyProtection="0"/>
    <xf numFmtId="0" fontId="6" fillId="27" borderId="15" applyNumberFormat="0" applyFont="0" applyAlignment="0" applyProtection="0"/>
    <xf numFmtId="0" fontId="7" fillId="0" borderId="0"/>
    <xf numFmtId="0" fontId="6" fillId="27" borderId="15" applyNumberFormat="0" applyFont="0" applyAlignment="0" applyProtection="0"/>
    <xf numFmtId="0" fontId="6" fillId="0" borderId="0"/>
  </cellStyleXfs>
  <cellXfs count="13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5" borderId="7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7" fillId="0" borderId="0" xfId="45"/>
    <xf numFmtId="0" fontId="5" fillId="0" borderId="5" xfId="45" applyFont="1" applyBorder="1" applyAlignment="1">
      <alignment horizontal="left"/>
    </xf>
    <xf numFmtId="0" fontId="3" fillId="5" borderId="22" xfId="0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/>
    </xf>
    <xf numFmtId="2" fontId="2" fillId="0" borderId="23" xfId="0" applyNumberFormat="1" applyFont="1" applyBorder="1"/>
    <xf numFmtId="2" fontId="2" fillId="0" borderId="24" xfId="0" applyNumberFormat="1" applyFont="1" applyBorder="1"/>
    <xf numFmtId="2" fontId="2" fillId="0" borderId="25" xfId="0" applyNumberFormat="1" applyFont="1" applyBorder="1"/>
    <xf numFmtId="0" fontId="0" fillId="0" borderId="0" xfId="0"/>
    <xf numFmtId="0" fontId="2" fillId="0" borderId="0" xfId="0" applyFont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2" fillId="0" borderId="8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5" fillId="0" borderId="0" xfId="0" applyFont="1"/>
    <xf numFmtId="0" fontId="3" fillId="0" borderId="21" xfId="0" applyFont="1" applyBorder="1" applyAlignment="1">
      <alignment horizontal="center" vertical="center" wrapText="1"/>
    </xf>
    <xf numFmtId="0" fontId="28" fillId="0" borderId="0" xfId="0" applyFont="1" applyFill="1"/>
    <xf numFmtId="0" fontId="27" fillId="0" borderId="0" xfId="0" applyFont="1"/>
    <xf numFmtId="2" fontId="2" fillId="0" borderId="26" xfId="0" applyNumberFormat="1" applyFont="1" applyBorder="1"/>
    <xf numFmtId="0" fontId="30" fillId="0" borderId="0" xfId="45" applyFont="1" applyAlignment="1">
      <alignment horizontal="center"/>
    </xf>
    <xf numFmtId="0" fontId="3" fillId="0" borderId="5" xfId="45" applyFont="1" applyBorder="1" applyAlignment="1">
      <alignment horizontal="left"/>
    </xf>
    <xf numFmtId="0" fontId="3" fillId="29" borderId="5" xfId="45" applyFont="1" applyFill="1" applyBorder="1" applyAlignment="1">
      <alignment horizontal="left"/>
    </xf>
    <xf numFmtId="44" fontId="3" fillId="29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9" fillId="0" borderId="28" xfId="0" applyFont="1" applyBorder="1" applyAlignment="1">
      <alignment horizontal="center" vertical="center" textRotation="90"/>
    </xf>
    <xf numFmtId="0" fontId="2" fillId="0" borderId="29" xfId="0" applyFont="1" applyBorder="1"/>
    <xf numFmtId="2" fontId="5" fillId="0" borderId="5" xfId="45" applyNumberFormat="1" applyFont="1" applyBorder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44" fontId="3" fillId="0" borderId="5" xfId="43" applyFont="1" applyFill="1" applyBorder="1" applyAlignment="1">
      <alignment horizontal="center"/>
    </xf>
    <xf numFmtId="44" fontId="3" fillId="28" borderId="5" xfId="43" applyFont="1" applyFill="1" applyBorder="1" applyAlignment="1">
      <alignment horizontal="center"/>
    </xf>
    <xf numFmtId="2" fontId="5" fillId="0" borderId="5" xfId="45" applyNumberFormat="1" applyFont="1" applyFill="1" applyBorder="1" applyAlignment="1">
      <alignment horizontal="center"/>
    </xf>
    <xf numFmtId="0" fontId="7" fillId="0" borderId="0" xfId="45" applyFill="1"/>
    <xf numFmtId="0" fontId="27" fillId="0" borderId="0" xfId="45" applyFont="1" applyFill="1"/>
    <xf numFmtId="0" fontId="31" fillId="0" borderId="0" xfId="45" applyFont="1" applyFill="1"/>
    <xf numFmtId="44" fontId="7" fillId="0" borderId="0" xfId="45" applyNumberFormat="1" applyFill="1"/>
    <xf numFmtId="44" fontId="6" fillId="0" borderId="0" xfId="45" applyNumberFormat="1" applyFont="1" applyFill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0" fillId="0" borderId="0" xfId="0"/>
    <xf numFmtId="0" fontId="2" fillId="0" borderId="5" xfId="0" applyFont="1" applyBorder="1"/>
    <xf numFmtId="0" fontId="0" fillId="0" borderId="0" xfId="0" applyFill="1"/>
    <xf numFmtId="2" fontId="0" fillId="0" borderId="0" xfId="0" applyNumberFormat="1"/>
    <xf numFmtId="0" fontId="32" fillId="0" borderId="0" xfId="45" applyFont="1" applyFill="1"/>
    <xf numFmtId="0" fontId="3" fillId="0" borderId="3" xfId="0" applyFont="1" applyFill="1" applyBorder="1" applyAlignment="1">
      <alignment horizontal="center"/>
    </xf>
    <xf numFmtId="2" fontId="4" fillId="0" borderId="5" xfId="0" applyNumberFormat="1" applyFont="1" applyFill="1" applyBorder="1"/>
    <xf numFmtId="2" fontId="2" fillId="0" borderId="5" xfId="0" applyNumberFormat="1" applyFont="1" applyFill="1" applyBorder="1"/>
    <xf numFmtId="0" fontId="2" fillId="0" borderId="8" xfId="0" applyFont="1" applyFill="1" applyBorder="1"/>
    <xf numFmtId="0" fontId="2" fillId="0" borderId="29" xfId="0" applyFont="1" applyFill="1" applyBorder="1"/>
    <xf numFmtId="0" fontId="4" fillId="32" borderId="6" xfId="0" applyFont="1" applyFill="1" applyBorder="1"/>
    <xf numFmtId="0" fontId="29" fillId="0" borderId="20" xfId="0" applyFont="1" applyBorder="1" applyAlignment="1">
      <alignment horizontal="center" vertical="center" textRotation="90"/>
    </xf>
    <xf numFmtId="0" fontId="32" fillId="0" borderId="5" xfId="45" applyFont="1" applyFill="1" applyBorder="1"/>
    <xf numFmtId="0" fontId="32" fillId="0" borderId="24" xfId="45" applyFont="1" applyFill="1" applyBorder="1"/>
    <xf numFmtId="0" fontId="2" fillId="33" borderId="3" xfId="0" applyFont="1" applyFill="1" applyBorder="1" applyAlignment="1">
      <alignment horizontal="center"/>
    </xf>
    <xf numFmtId="2" fontId="2" fillId="33" borderId="23" xfId="0" applyNumberFormat="1" applyFont="1" applyFill="1" applyBorder="1"/>
    <xf numFmtId="2" fontId="2" fillId="33" borderId="24" xfId="0" applyNumberFormat="1" applyFont="1" applyFill="1" applyBorder="1"/>
    <xf numFmtId="2" fontId="2" fillId="33" borderId="26" xfId="0" applyNumberFormat="1" applyFont="1" applyFill="1" applyBorder="1"/>
    <xf numFmtId="2" fontId="2" fillId="33" borderId="25" xfId="0" applyNumberFormat="1" applyFont="1" applyFill="1" applyBorder="1"/>
    <xf numFmtId="0" fontId="3" fillId="33" borderId="3" xfId="0" applyFont="1" applyFill="1" applyBorder="1" applyAlignment="1">
      <alignment horizontal="center"/>
    </xf>
    <xf numFmtId="0" fontId="0" fillId="33" borderId="0" xfId="0" applyFill="1"/>
    <xf numFmtId="0" fontId="2" fillId="28" borderId="5" xfId="0" applyFont="1" applyFill="1" applyBorder="1" applyAlignment="1">
      <alignment horizontal="center"/>
    </xf>
    <xf numFmtId="3" fontId="0" fillId="0" borderId="0" xfId="0" applyNumberFormat="1"/>
    <xf numFmtId="0" fontId="32" fillId="0" borderId="0" xfId="45" applyFont="1" applyFill="1" applyAlignment="1">
      <alignment horizontal="right"/>
    </xf>
    <xf numFmtId="0" fontId="3" fillId="4" borderId="40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2" fillId="34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" fillId="35" borderId="44" xfId="0" applyFont="1" applyFill="1" applyBorder="1" applyAlignment="1">
      <alignment horizontal="right"/>
    </xf>
    <xf numFmtId="0" fontId="3" fillId="35" borderId="4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8" borderId="0" xfId="45" applyFont="1" applyFill="1" applyAlignment="1">
      <alignment horizontal="center" vertical="center" wrapText="1"/>
    </xf>
    <xf numFmtId="0" fontId="7" fillId="28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7" fillId="0" borderId="26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3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4" fillId="0" borderId="34" xfId="0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" fillId="4" borderId="46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4" fillId="0" borderId="34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42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3" xfId="47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09%20New%20Fire%20Sprinkler%20System%20and%20Abatement%20at%20Agnes%20Arnold%20Hall/Evaluator%20Matrix%20RFP730-17009%20New%20Fire%20Sprinkler%20Syst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09%20New%20Fire%20Sprinkler%20System%20and%20Abatement%20at%20Agnes%20Arnold%20Hall%20-%20AWARDED/Evaluator%20Matrix%20RFP730-17009%20New%20Fire%20Sprinkler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>
        <row r="6">
          <cell r="A6" t="str">
            <v>RFP730-17009 New Fire Sprinkler System and Abatement at Agnes Arnold Hall</v>
          </cell>
        </row>
      </sheetData>
      <sheetData sheetId="1">
        <row r="4">
          <cell r="A4" t="str">
            <v>Brown &amp; Root Industrial Services, LLC</v>
          </cell>
        </row>
        <row r="5">
          <cell r="A5" t="str">
            <v>J.T. Vaugh Construction, LLC</v>
          </cell>
        </row>
        <row r="6">
          <cell r="A6" t="str">
            <v>Ranger Builders, LLC</v>
          </cell>
        </row>
        <row r="7">
          <cell r="A7" t="str">
            <v>Western States Fire Protection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>
        <row r="6">
          <cell r="A6" t="str">
            <v>RFP730-17009 New Fire Sprinkler System and Abatement at Agnes Arnold Hall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A20" sqref="A20"/>
    </sheetView>
  </sheetViews>
  <sheetFormatPr defaultRowHeight="12.75" x14ac:dyDescent="0.2"/>
  <cols>
    <col min="1" max="1" width="82.42578125" customWidth="1"/>
  </cols>
  <sheetData>
    <row r="2" spans="1:5" ht="15.75" x14ac:dyDescent="0.25">
      <c r="A2" s="9" t="s">
        <v>19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87" t="str">
        <f>'[1]RFP Submittal'!A4</f>
        <v>Brown &amp; Root Industrial Services, LLC</v>
      </c>
      <c r="C5" s="40"/>
      <c r="D5" s="8"/>
      <c r="E5" s="8"/>
    </row>
    <row r="6" spans="1:5" ht="15" x14ac:dyDescent="0.2">
      <c r="A6" s="87" t="str">
        <f>'[1]RFP Submittal'!A5</f>
        <v>J.T. Vaugh Construction, LLC</v>
      </c>
    </row>
    <row r="7" spans="1:5" ht="15" x14ac:dyDescent="0.2">
      <c r="A7" s="87" t="str">
        <f>'[1]RFP Submittal'!A6</f>
        <v>Ranger Builders, LLC</v>
      </c>
    </row>
    <row r="8" spans="1:5" ht="15" x14ac:dyDescent="0.2">
      <c r="A8" s="87" t="str">
        <f>'[1]RFP Submittal'!A7</f>
        <v>Western States Fire Protection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7"/>
  <sheetViews>
    <sheetView workbookViewId="0">
      <selection activeCell="D29" sqref="D29"/>
    </sheetView>
  </sheetViews>
  <sheetFormatPr defaultRowHeight="12.75" x14ac:dyDescent="0.2"/>
  <cols>
    <col min="2" max="2" width="28" customWidth="1"/>
    <col min="3" max="3" width="36" customWidth="1"/>
    <col min="4" max="4" width="33" customWidth="1"/>
    <col min="5" max="5" width="34.28515625" customWidth="1"/>
    <col min="6" max="6" width="29.85546875" customWidth="1"/>
  </cols>
  <sheetData>
    <row r="1" spans="1:6" x14ac:dyDescent="0.2">
      <c r="A1" s="23"/>
      <c r="B1" s="23"/>
      <c r="C1" s="23"/>
      <c r="D1" s="23"/>
      <c r="E1" s="23"/>
      <c r="F1" s="23"/>
    </row>
    <row r="2" spans="1:6" x14ac:dyDescent="0.2">
      <c r="A2" s="23"/>
      <c r="B2" s="23"/>
      <c r="C2" s="23"/>
      <c r="D2" s="23"/>
      <c r="E2" s="23"/>
      <c r="F2" s="23"/>
    </row>
    <row r="3" spans="1:6" ht="15.75" x14ac:dyDescent="0.2">
      <c r="A3" s="23"/>
      <c r="B3" s="102"/>
      <c r="C3" s="102"/>
      <c r="D3" s="102"/>
      <c r="E3" s="103"/>
      <c r="F3" s="23"/>
    </row>
    <row r="4" spans="1:6" x14ac:dyDescent="0.2">
      <c r="A4" s="23"/>
      <c r="B4" s="104" t="str">
        <f>Responses!A2</f>
        <v>RFP730-17009 New Fire Sprinkler System</v>
      </c>
      <c r="C4" s="105"/>
      <c r="D4" s="105"/>
      <c r="E4" s="105"/>
      <c r="F4" s="23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s="23"/>
      <c r="B6" s="23"/>
      <c r="C6" s="43" t="s">
        <v>12</v>
      </c>
      <c r="D6" s="106"/>
      <c r="E6" s="106"/>
      <c r="F6" s="106"/>
    </row>
    <row r="7" spans="1:6" ht="15.75" x14ac:dyDescent="0.25">
      <c r="A7" s="23"/>
      <c r="B7" s="52" t="s">
        <v>9</v>
      </c>
      <c r="C7" s="53" t="s">
        <v>23</v>
      </c>
      <c r="D7" s="53" t="s">
        <v>20</v>
      </c>
      <c r="E7" s="53" t="s">
        <v>22</v>
      </c>
      <c r="F7" s="53" t="s">
        <v>21</v>
      </c>
    </row>
    <row r="8" spans="1:6" ht="15.75" x14ac:dyDescent="0.25">
      <c r="A8" s="23"/>
      <c r="B8" s="44" t="s">
        <v>13</v>
      </c>
      <c r="C8" s="54">
        <v>4022343</v>
      </c>
      <c r="D8" s="54">
        <v>4295816</v>
      </c>
      <c r="E8" s="55">
        <v>5716650</v>
      </c>
      <c r="F8" s="55">
        <v>6025000</v>
      </c>
    </row>
    <row r="9" spans="1:6" ht="15.75" x14ac:dyDescent="0.25">
      <c r="A9" s="23"/>
      <c r="B9" s="45" t="s">
        <v>8</v>
      </c>
      <c r="C9" s="46">
        <f>SUM(C8:C8)</f>
        <v>4022343</v>
      </c>
      <c r="D9" s="46">
        <f>SUM(D8:D8)</f>
        <v>4295816</v>
      </c>
      <c r="E9" s="46">
        <f t="shared" ref="E9:F9" si="0">SUM(E8:E8)</f>
        <v>5716650</v>
      </c>
      <c r="F9" s="46">
        <f t="shared" si="0"/>
        <v>6025000</v>
      </c>
    </row>
    <row r="10" spans="1:6" ht="15.75" x14ac:dyDescent="0.25">
      <c r="A10" s="23"/>
      <c r="B10" s="44" t="s">
        <v>14</v>
      </c>
      <c r="C10" s="47">
        <v>0</v>
      </c>
      <c r="D10" s="47">
        <f>D9-C9</f>
        <v>273473</v>
      </c>
      <c r="E10" s="55">
        <f>E9-C9</f>
        <v>1694307</v>
      </c>
      <c r="F10" s="55">
        <f>F9-C9</f>
        <v>2002657</v>
      </c>
    </row>
    <row r="11" spans="1:6" ht="15.75" x14ac:dyDescent="0.25">
      <c r="A11" s="23"/>
      <c r="B11" s="24" t="s">
        <v>10</v>
      </c>
      <c r="C11" s="56">
        <v>30</v>
      </c>
      <c r="D11" s="51">
        <f>$C$11-(D10/$C$9)*$C$11</f>
        <v>27.960345500122688</v>
      </c>
      <c r="E11" s="51">
        <f>ABS($C$11-(E10/$C$9)*$C$11)</f>
        <v>17.363283041749547</v>
      </c>
      <c r="F11" s="51">
        <f t="shared" ref="F11" si="1">ABS($C$11-(F10/$C$9)*$C$11)</f>
        <v>15.063504032351295</v>
      </c>
    </row>
    <row r="12" spans="1:6" x14ac:dyDescent="0.2">
      <c r="A12" s="23"/>
      <c r="B12" s="57"/>
      <c r="C12" s="58"/>
      <c r="D12" s="57"/>
      <c r="E12" s="57"/>
      <c r="F12" s="23"/>
    </row>
    <row r="13" spans="1:6" x14ac:dyDescent="0.2">
      <c r="A13" s="23"/>
      <c r="B13" s="59" t="s">
        <v>18</v>
      </c>
      <c r="C13" s="57"/>
      <c r="D13" s="59" t="s">
        <v>24</v>
      </c>
      <c r="E13" s="23"/>
      <c r="F13" s="23"/>
    </row>
    <row r="14" spans="1:6" x14ac:dyDescent="0.2">
      <c r="A14" s="23"/>
      <c r="B14" s="66" t="s">
        <v>20</v>
      </c>
      <c r="C14" s="60">
        <v>4295816</v>
      </c>
      <c r="D14" s="89" t="s">
        <v>26</v>
      </c>
      <c r="E14" s="23"/>
      <c r="F14" s="23"/>
    </row>
    <row r="15" spans="1:6" x14ac:dyDescent="0.2">
      <c r="A15" s="23"/>
      <c r="B15" s="66" t="s">
        <v>21</v>
      </c>
      <c r="C15" s="60">
        <v>6025000</v>
      </c>
      <c r="D15" s="89" t="s">
        <v>25</v>
      </c>
      <c r="E15" s="23"/>
      <c r="F15" s="23"/>
    </row>
    <row r="16" spans="1:6" x14ac:dyDescent="0.2">
      <c r="A16" s="23"/>
      <c r="B16" s="66" t="s">
        <v>22</v>
      </c>
      <c r="C16" s="61">
        <v>5716650</v>
      </c>
      <c r="D16" s="89" t="s">
        <v>27</v>
      </c>
      <c r="E16" s="23"/>
      <c r="F16" s="23"/>
    </row>
    <row r="17" spans="1:6" x14ac:dyDescent="0.2">
      <c r="A17" s="23"/>
      <c r="B17" s="66" t="s">
        <v>23</v>
      </c>
      <c r="C17" s="61">
        <v>4022343</v>
      </c>
      <c r="D17" s="89" t="s">
        <v>28</v>
      </c>
      <c r="E17" s="23"/>
      <c r="F17" s="23"/>
    </row>
    <row r="18" spans="1:6" x14ac:dyDescent="0.2">
      <c r="A18" s="66"/>
      <c r="B18" s="68"/>
      <c r="C18" s="68"/>
      <c r="D18" s="68"/>
      <c r="E18" s="66"/>
      <c r="F18" s="66"/>
    </row>
    <row r="19" spans="1:6" x14ac:dyDescent="0.2">
      <c r="A19" s="66"/>
      <c r="B19" s="66"/>
      <c r="C19" s="66"/>
      <c r="D19" s="66"/>
      <c r="E19" s="66"/>
      <c r="F19" s="66"/>
    </row>
    <row r="20" spans="1:6" x14ac:dyDescent="0.2">
      <c r="A20" s="66"/>
      <c r="B20" s="66"/>
      <c r="C20" s="66"/>
      <c r="D20" s="66"/>
      <c r="E20" s="66"/>
      <c r="F20" s="66"/>
    </row>
    <row r="21" spans="1:6" x14ac:dyDescent="0.2">
      <c r="A21" s="66"/>
      <c r="B21" s="66"/>
      <c r="C21" s="66"/>
      <c r="D21" s="66"/>
      <c r="E21" s="66"/>
      <c r="F21" s="66"/>
    </row>
    <row r="22" spans="1:6" x14ac:dyDescent="0.2">
      <c r="A22" s="66"/>
      <c r="B22" s="66"/>
      <c r="C22" s="66"/>
      <c r="D22" s="66"/>
      <c r="E22" s="66"/>
      <c r="F22" s="66"/>
    </row>
    <row r="23" spans="1:6" x14ac:dyDescent="0.2">
      <c r="A23" s="66"/>
      <c r="B23" s="66" t="str">
        <f>C7</f>
        <v>Western States Fire Protection</v>
      </c>
      <c r="C23" s="69">
        <f>C11</f>
        <v>30</v>
      </c>
      <c r="D23" s="66"/>
      <c r="E23" s="66"/>
      <c r="F23" s="88"/>
    </row>
    <row r="24" spans="1:6" x14ac:dyDescent="0.2">
      <c r="A24" s="66"/>
      <c r="B24" s="66" t="str">
        <f>D7</f>
        <v>Brown &amp; Root</v>
      </c>
      <c r="C24" s="69">
        <f>D11</f>
        <v>27.960345500122688</v>
      </c>
      <c r="D24" s="66"/>
      <c r="E24" s="66"/>
      <c r="F24" s="88"/>
    </row>
    <row r="25" spans="1:6" x14ac:dyDescent="0.2">
      <c r="A25" s="66"/>
      <c r="B25" s="66" t="str">
        <f>E7</f>
        <v>Ranger Builders</v>
      </c>
      <c r="C25" s="69">
        <f>E11</f>
        <v>17.363283041749547</v>
      </c>
      <c r="D25" s="66"/>
      <c r="E25" s="66"/>
      <c r="F25" s="88"/>
    </row>
    <row r="26" spans="1:6" x14ac:dyDescent="0.2">
      <c r="A26" s="66"/>
      <c r="B26" s="66" t="str">
        <f>F7</f>
        <v>J.T. Vaughn</v>
      </c>
      <c r="C26" s="69">
        <f>F11</f>
        <v>15.063504032351295</v>
      </c>
      <c r="D26" s="66"/>
      <c r="E26" s="66"/>
      <c r="F26" s="88"/>
    </row>
    <row r="27" spans="1:6" x14ac:dyDescent="0.2">
      <c r="A27" s="66"/>
      <c r="B27" s="66"/>
      <c r="C27" s="66"/>
      <c r="D27" s="66"/>
      <c r="E27" s="66"/>
      <c r="F27" s="66"/>
    </row>
  </sheetData>
  <mergeCells count="3">
    <mergeCell ref="B3:E3"/>
    <mergeCell ref="B4:E4"/>
    <mergeCell ref="D6:F6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2" sqref="A12"/>
    </sheetView>
  </sheetViews>
  <sheetFormatPr defaultRowHeight="12.75" x14ac:dyDescent="0.2"/>
  <cols>
    <col min="1" max="1" width="44" bestFit="1" customWidth="1"/>
    <col min="2" max="2" width="11" customWidth="1"/>
    <col min="3" max="3" width="7.7109375" customWidth="1"/>
    <col min="4" max="4" width="8.28515625" bestFit="1" customWidth="1"/>
    <col min="5" max="5" width="8.5703125" customWidth="1"/>
    <col min="6" max="6" width="8.28515625" bestFit="1" customWidth="1"/>
    <col min="7" max="8" width="8.42578125" style="30" customWidth="1"/>
    <col min="9" max="9" width="17.5703125" bestFit="1" customWidth="1"/>
    <col min="10" max="10" width="10.42578125" bestFit="1" customWidth="1"/>
  </cols>
  <sheetData>
    <row r="1" spans="1:10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2">
      <c r="A2" s="101" t="str">
        <f>Responses!A2</f>
        <v>RFP730-17009 New Fire Sprinkler System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.75" thickBot="1" x14ac:dyDescent="0.25">
      <c r="A3" s="31"/>
      <c r="B3" s="31"/>
      <c r="C3" s="31"/>
      <c r="D3" s="31"/>
      <c r="E3" s="31"/>
      <c r="F3" s="31"/>
      <c r="G3" s="31"/>
      <c r="H3" s="31"/>
      <c r="I3" s="37"/>
      <c r="J3" s="37"/>
    </row>
    <row r="4" spans="1:10" ht="129" customHeight="1" thickBot="1" x14ac:dyDescent="0.25">
      <c r="A4" s="6" t="s">
        <v>2</v>
      </c>
      <c r="B4" s="25" t="str">
        <f>'Technical Summary'!B4</f>
        <v>Evaluator 1</v>
      </c>
      <c r="C4" s="25" t="str">
        <f>'Technical Summary'!C4</f>
        <v>Evaluator 2</v>
      </c>
      <c r="D4" s="25" t="str">
        <f>'Technical Summary'!D4</f>
        <v>Evaluator 3</v>
      </c>
      <c r="E4" s="25" t="str">
        <f>'Technical Summary'!E4</f>
        <v>Evaluator 4</v>
      </c>
      <c r="F4" s="25" t="str">
        <f>'Technical Summary'!F4</f>
        <v>Evaluator 5</v>
      </c>
      <c r="G4" s="25" t="str">
        <f>'Technical Summary'!G4</f>
        <v>Evaluator 6</v>
      </c>
      <c r="H4" s="25" t="str">
        <f>'Technical Summary'!H4</f>
        <v>Evaluator 7</v>
      </c>
      <c r="I4" s="26" t="s">
        <v>3</v>
      </c>
      <c r="J4" s="5" t="s">
        <v>1</v>
      </c>
    </row>
    <row r="5" spans="1:10" s="86" customFormat="1" ht="15.75" x14ac:dyDescent="0.25">
      <c r="A5" s="80" t="str">
        <f>Responses!A5</f>
        <v>Brown &amp; Root Industrial Services, LLC</v>
      </c>
      <c r="B5" s="81">
        <f>'1'!I5</f>
        <v>83.960000000000008</v>
      </c>
      <c r="C5" s="82">
        <f>'2'!I5</f>
        <v>88.860000000000014</v>
      </c>
      <c r="D5" s="82">
        <f>'3'!I5</f>
        <v>69.86</v>
      </c>
      <c r="E5" s="82">
        <f>'4'!I5</f>
        <v>76.960000000000008</v>
      </c>
      <c r="F5" s="82">
        <f>'5'!I5</f>
        <v>87.36</v>
      </c>
      <c r="G5" s="83">
        <f>'6'!I5</f>
        <v>82.86</v>
      </c>
      <c r="H5" s="83">
        <f>'7'!I5</f>
        <v>80.760000000000005</v>
      </c>
      <c r="I5" s="84">
        <f>AVERAGE(B5:H5)</f>
        <v>81.517142857142858</v>
      </c>
      <c r="J5" s="85">
        <f>RANK(I5:I5,$I$5:$I$8,0)</f>
        <v>1</v>
      </c>
    </row>
    <row r="6" spans="1:10" s="68" customFormat="1" ht="15.75" x14ac:dyDescent="0.25">
      <c r="A6" s="36" t="str">
        <f>Responses!A6</f>
        <v>J.T. Vaugh Construction, LLC</v>
      </c>
      <c r="B6" s="65">
        <f>'1'!I6</f>
        <v>68.06</v>
      </c>
      <c r="C6" s="64">
        <f>'2'!I6</f>
        <v>78.86</v>
      </c>
      <c r="D6" s="64">
        <f>'3'!I6</f>
        <v>53.06</v>
      </c>
      <c r="E6" s="64">
        <f>'4'!I6</f>
        <v>43.06</v>
      </c>
      <c r="F6" s="64">
        <f>'5'!I6</f>
        <v>72.760000000000005</v>
      </c>
      <c r="G6" s="63">
        <f>'6'!I6</f>
        <v>61.46</v>
      </c>
      <c r="H6" s="63">
        <f>'7'!I6</f>
        <v>70.460000000000008</v>
      </c>
      <c r="I6" s="62">
        <f>AVERAGE(B6:H6)</f>
        <v>63.96</v>
      </c>
      <c r="J6" s="71">
        <f t="shared" ref="J6:J8" si="0">RANK(I6:I6,$I$5:$I$8,0)</f>
        <v>3</v>
      </c>
    </row>
    <row r="7" spans="1:10" s="68" customFormat="1" ht="15.75" x14ac:dyDescent="0.25">
      <c r="A7" s="36" t="str">
        <f>Responses!A7</f>
        <v>Ranger Builders, LLC</v>
      </c>
      <c r="B7" s="65">
        <f>'1'!I7</f>
        <v>73.36</v>
      </c>
      <c r="C7" s="64">
        <f>'2'!I7</f>
        <v>78.460000000000008</v>
      </c>
      <c r="D7" s="64">
        <f>'3'!I7</f>
        <v>58.06</v>
      </c>
      <c r="E7" s="64">
        <f>'4'!I7</f>
        <v>59.36</v>
      </c>
      <c r="F7" s="64">
        <f>'5'!I7</f>
        <v>73.36</v>
      </c>
      <c r="G7" s="63">
        <f>'6'!I7</f>
        <v>63.76</v>
      </c>
      <c r="H7" s="63">
        <f>'7'!I7</f>
        <v>59.86</v>
      </c>
      <c r="I7" s="62">
        <f>AVERAGE(B7:H7)</f>
        <v>66.602857142857147</v>
      </c>
      <c r="J7" s="71">
        <f t="shared" si="0"/>
        <v>2</v>
      </c>
    </row>
    <row r="8" spans="1:10" s="30" customFormat="1" ht="15.75" x14ac:dyDescent="0.25">
      <c r="A8" s="36" t="str">
        <f>Responses!A8</f>
        <v>Western States Fire Protection</v>
      </c>
      <c r="B8" s="27">
        <f>'1'!I8</f>
        <v>43</v>
      </c>
      <c r="C8" s="28">
        <f>'2'!I8</f>
        <v>49</v>
      </c>
      <c r="D8" s="28">
        <f>'3'!I8</f>
        <v>84.899999999999991</v>
      </c>
      <c r="E8" s="28">
        <f>'4'!I8</f>
        <v>57</v>
      </c>
      <c r="F8" s="28">
        <f>'5'!I8</f>
        <v>87.399999999999991</v>
      </c>
      <c r="G8" s="42">
        <f>'6'!I8</f>
        <v>36</v>
      </c>
      <c r="H8" s="42">
        <f>'7'!I8</f>
        <v>57</v>
      </c>
      <c r="I8" s="29">
        <f>AVERAGE(B8:H8)</f>
        <v>59.185714285714276</v>
      </c>
      <c r="J8" s="71">
        <f t="shared" si="0"/>
        <v>4</v>
      </c>
    </row>
    <row r="10" spans="1:10" ht="15" x14ac:dyDescent="0.2">
      <c r="A10" s="38" t="s">
        <v>61</v>
      </c>
    </row>
    <row r="11" spans="1:10" ht="15" x14ac:dyDescent="0.2">
      <c r="A11" s="31"/>
    </row>
    <row r="12" spans="1:10" ht="15" x14ac:dyDescent="0.2">
      <c r="A12" s="38" t="s">
        <v>62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C1" workbookViewId="0">
      <selection activeCell="A20" sqref="A20:E20"/>
    </sheetView>
  </sheetViews>
  <sheetFormatPr defaultRowHeight="15" x14ac:dyDescent="0.2"/>
  <cols>
    <col min="1" max="1" width="32.5703125" style="31" customWidth="1"/>
    <col min="2" max="3" width="10.85546875" style="31" customWidth="1"/>
    <col min="4" max="4" width="9.140625" style="31"/>
    <col min="5" max="5" width="31.42578125" style="31" customWidth="1"/>
    <col min="6" max="6" width="11" style="31" customWidth="1"/>
    <col min="7" max="7" width="11.42578125" style="31" customWidth="1"/>
    <col min="8" max="8" width="11.7109375" style="31" customWidth="1"/>
    <col min="9" max="16384" width="9.140625" style="31"/>
  </cols>
  <sheetData>
    <row r="1" spans="1:8" ht="15.75" x14ac:dyDescent="0.25">
      <c r="A1" s="99" t="s">
        <v>29</v>
      </c>
      <c r="B1" s="99"/>
      <c r="C1" s="99"/>
      <c r="D1" s="99"/>
      <c r="E1" s="99"/>
      <c r="F1" s="99"/>
      <c r="G1" s="99"/>
      <c r="H1" s="99"/>
    </row>
    <row r="2" spans="1:8" ht="15.75" x14ac:dyDescent="0.25">
      <c r="A2" s="111" t="str">
        <f>[2]Cover!A6</f>
        <v>RFP730-17009 New Fire Sprinkler System and Abatement at Agnes Arnold Hall</v>
      </c>
      <c r="B2" s="99"/>
      <c r="C2" s="99"/>
      <c r="D2" s="99"/>
      <c r="E2" s="99"/>
      <c r="F2" s="99"/>
      <c r="G2" s="99"/>
      <c r="H2" s="99"/>
    </row>
    <row r="4" spans="1:8" ht="16.5" thickBot="1" x14ac:dyDescent="0.3">
      <c r="A4" s="31" t="s">
        <v>30</v>
      </c>
      <c r="B4" s="112"/>
      <c r="C4" s="112"/>
      <c r="D4" s="112"/>
      <c r="E4" s="112"/>
    </row>
    <row r="6" spans="1:8" ht="15.75" thickBot="1" x14ac:dyDescent="0.25">
      <c r="A6" s="31" t="s">
        <v>31</v>
      </c>
      <c r="B6" s="113">
        <f>[2]Cover!E13</f>
        <v>0</v>
      </c>
      <c r="C6" s="113"/>
      <c r="D6" s="113"/>
      <c r="E6" s="113"/>
    </row>
    <row r="8" spans="1:8" x14ac:dyDescent="0.2">
      <c r="A8" s="114" t="s">
        <v>32</v>
      </c>
      <c r="B8" s="114"/>
      <c r="C8" s="114"/>
      <c r="D8" s="114"/>
      <c r="E8" s="114"/>
      <c r="F8" s="114"/>
      <c r="G8" s="114"/>
      <c r="H8" s="114"/>
    </row>
    <row r="9" spans="1:8" x14ac:dyDescent="0.2">
      <c r="A9" s="114"/>
      <c r="B9" s="114"/>
      <c r="C9" s="114"/>
      <c r="D9" s="114"/>
      <c r="E9" s="114"/>
      <c r="F9" s="114"/>
      <c r="G9" s="114"/>
      <c r="H9" s="114"/>
    </row>
    <row r="10" spans="1:8" ht="15.75" thickBot="1" x14ac:dyDescent="0.25"/>
    <row r="11" spans="1:8" ht="16.5" thickTop="1" x14ac:dyDescent="0.25">
      <c r="A11" s="115" t="s">
        <v>33</v>
      </c>
      <c r="B11" s="116"/>
      <c r="C11" s="116"/>
      <c r="D11" s="116"/>
      <c r="E11" s="117"/>
    </row>
    <row r="12" spans="1:8" x14ac:dyDescent="0.2">
      <c r="A12" s="118" t="s">
        <v>52</v>
      </c>
      <c r="B12" s="119"/>
      <c r="C12" s="119"/>
      <c r="D12" s="119"/>
      <c r="E12" s="120"/>
    </row>
    <row r="13" spans="1:8" x14ac:dyDescent="0.2">
      <c r="A13" s="121" t="s">
        <v>34</v>
      </c>
      <c r="B13" s="122"/>
      <c r="C13" s="122"/>
      <c r="D13" s="122"/>
      <c r="E13" s="123"/>
    </row>
    <row r="14" spans="1:8" x14ac:dyDescent="0.2">
      <c r="A14" s="121" t="s">
        <v>35</v>
      </c>
      <c r="B14" s="122"/>
      <c r="C14" s="122"/>
      <c r="D14" s="122"/>
      <c r="E14" s="123"/>
    </row>
    <row r="15" spans="1:8" x14ac:dyDescent="0.2">
      <c r="A15" s="121" t="s">
        <v>36</v>
      </c>
      <c r="B15" s="122"/>
      <c r="C15" s="122"/>
      <c r="D15" s="122"/>
      <c r="E15" s="123"/>
    </row>
    <row r="16" spans="1:8" x14ac:dyDescent="0.2">
      <c r="A16" s="121" t="s">
        <v>37</v>
      </c>
      <c r="B16" s="122"/>
      <c r="C16" s="122"/>
      <c r="D16" s="122"/>
      <c r="E16" s="123"/>
    </row>
    <row r="17" spans="1:15" ht="15.75" thickBot="1" x14ac:dyDescent="0.25">
      <c r="A17" s="108" t="s">
        <v>53</v>
      </c>
      <c r="B17" s="109"/>
      <c r="C17" s="109"/>
      <c r="D17" s="109"/>
      <c r="E17" s="110"/>
    </row>
    <row r="18" spans="1:15" ht="16.5" thickTop="1" thickBot="1" x14ac:dyDescent="0.25"/>
    <row r="19" spans="1:15" ht="21.95" customHeight="1" thickTop="1" x14ac:dyDescent="0.25">
      <c r="A19" s="129" t="s">
        <v>38</v>
      </c>
      <c r="B19" s="130"/>
      <c r="C19" s="130"/>
      <c r="D19" s="130"/>
      <c r="E19" s="130"/>
      <c r="F19" s="90" t="s">
        <v>39</v>
      </c>
      <c r="G19" s="90" t="s">
        <v>40</v>
      </c>
      <c r="H19" s="91" t="s">
        <v>41</v>
      </c>
    </row>
    <row r="20" spans="1:15" s="95" customFormat="1" ht="43.5" customHeight="1" x14ac:dyDescent="0.2">
      <c r="A20" s="131" t="s">
        <v>42</v>
      </c>
      <c r="B20" s="132"/>
      <c r="C20" s="132"/>
      <c r="D20" s="132"/>
      <c r="E20" s="133"/>
      <c r="F20" s="92"/>
      <c r="G20" s="93">
        <v>6</v>
      </c>
      <c r="H20" s="94">
        <f t="shared" ref="H20:H25" si="0">F20*G20</f>
        <v>0</v>
      </c>
      <c r="J20" s="96" t="s">
        <v>43</v>
      </c>
      <c r="K20" s="96"/>
      <c r="L20" s="96"/>
      <c r="M20" s="96"/>
      <c r="N20" s="96"/>
      <c r="O20" s="96"/>
    </row>
    <row r="21" spans="1:15" s="95" customFormat="1" ht="99.75" customHeight="1" x14ac:dyDescent="0.2">
      <c r="A21" s="131" t="s">
        <v>44</v>
      </c>
      <c r="B21" s="132"/>
      <c r="C21" s="132"/>
      <c r="D21" s="132"/>
      <c r="E21" s="133"/>
      <c r="F21" s="93"/>
      <c r="G21" s="93">
        <v>4</v>
      </c>
      <c r="H21" s="94">
        <f t="shared" si="0"/>
        <v>0</v>
      </c>
    </row>
    <row r="22" spans="1:15" s="95" customFormat="1" ht="36" customHeight="1" x14ac:dyDescent="0.2">
      <c r="A22" s="131" t="s">
        <v>45</v>
      </c>
      <c r="B22" s="132"/>
      <c r="C22" s="132"/>
      <c r="D22" s="132"/>
      <c r="E22" s="133"/>
      <c r="F22" s="93"/>
      <c r="G22" s="93">
        <v>3</v>
      </c>
      <c r="H22" s="94">
        <f t="shared" si="0"/>
        <v>0</v>
      </c>
    </row>
    <row r="23" spans="1:15" s="95" customFormat="1" ht="34.5" customHeight="1" x14ac:dyDescent="0.2">
      <c r="A23" s="124" t="s">
        <v>46</v>
      </c>
      <c r="B23" s="125"/>
      <c r="C23" s="125"/>
      <c r="D23" s="125"/>
      <c r="E23" s="126"/>
      <c r="F23" s="93"/>
      <c r="G23" s="93">
        <v>3</v>
      </c>
      <c r="H23" s="94">
        <f t="shared" si="0"/>
        <v>0</v>
      </c>
    </row>
    <row r="24" spans="1:15" s="95" customFormat="1" ht="34.5" customHeight="1" x14ac:dyDescent="0.2">
      <c r="A24" s="124" t="s">
        <v>47</v>
      </c>
      <c r="B24" s="125"/>
      <c r="C24" s="125"/>
      <c r="D24" s="125"/>
      <c r="E24" s="126"/>
      <c r="F24" s="93"/>
      <c r="G24" s="93">
        <v>3</v>
      </c>
      <c r="H24" s="94">
        <f t="shared" si="0"/>
        <v>0</v>
      </c>
    </row>
    <row r="25" spans="1:15" s="95" customFormat="1" ht="33" customHeight="1" x14ac:dyDescent="0.2">
      <c r="A25" s="124" t="s">
        <v>48</v>
      </c>
      <c r="B25" s="125"/>
      <c r="C25" s="125"/>
      <c r="D25" s="125"/>
      <c r="E25" s="126"/>
      <c r="F25" s="93"/>
      <c r="G25" s="93">
        <v>1</v>
      </c>
      <c r="H25" s="94">
        <f t="shared" si="0"/>
        <v>0</v>
      </c>
    </row>
    <row r="26" spans="1:15" ht="16.5" thickBot="1" x14ac:dyDescent="0.3">
      <c r="G26" s="97" t="s">
        <v>49</v>
      </c>
      <c r="H26" s="98">
        <f>SUM(H20:H25)</f>
        <v>0</v>
      </c>
    </row>
    <row r="27" spans="1:15" x14ac:dyDescent="0.2">
      <c r="A27" s="127" t="s">
        <v>50</v>
      </c>
      <c r="B27" s="127"/>
      <c r="C27" s="127"/>
      <c r="D27" s="127"/>
      <c r="E27" s="127"/>
    </row>
    <row r="29" spans="1:15" x14ac:dyDescent="0.2">
      <c r="A29" s="128" t="s">
        <v>51</v>
      </c>
      <c r="B29" s="128"/>
      <c r="C29" s="128"/>
    </row>
  </sheetData>
  <protectedRanges>
    <protectedRange sqref="F21:F25" name="Points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"/>
  <sheetViews>
    <sheetView workbookViewId="0">
      <selection activeCell="B17" sqref="B17"/>
    </sheetView>
  </sheetViews>
  <sheetFormatPr defaultRowHeight="12.75" x14ac:dyDescent="0.2"/>
  <cols>
    <col min="1" max="1" width="38.140625" customWidth="1"/>
    <col min="2" max="2" width="9.140625" style="41" customWidth="1"/>
    <col min="3" max="3" width="8.7109375" customWidth="1"/>
    <col min="4" max="4" width="8.5703125" customWidth="1"/>
    <col min="5" max="5" width="9.85546875" style="30" customWidth="1"/>
    <col min="6" max="6" width="7.140625" style="30" customWidth="1"/>
    <col min="7" max="7" width="8.5703125" style="30" customWidth="1"/>
    <col min="8" max="8" width="12.42578125" customWidth="1"/>
  </cols>
  <sheetData>
    <row r="1" spans="1:10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7"/>
      <c r="J1" s="17"/>
    </row>
    <row r="2" spans="1:10" ht="12.75" customHeight="1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  <c r="J2" s="17"/>
    </row>
    <row r="3" spans="1:10" ht="15.75" thickBot="1" x14ac:dyDescent="0.25">
      <c r="A3" s="17"/>
      <c r="C3" s="17"/>
      <c r="D3" s="17"/>
      <c r="H3" s="18"/>
      <c r="I3" s="17"/>
      <c r="J3" s="17"/>
    </row>
    <row r="4" spans="1:10" ht="84.75" customHeight="1" thickTop="1" thickBot="1" x14ac:dyDescent="0.25">
      <c r="A4" s="19" t="s">
        <v>4</v>
      </c>
      <c r="B4" s="77" t="s">
        <v>5</v>
      </c>
      <c r="C4" s="20" t="s">
        <v>6</v>
      </c>
      <c r="D4" s="20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8" t="str">
        <f>Responses!A5</f>
        <v>Brown &amp; Root Industrial Services, LLC</v>
      </c>
      <c r="B5" s="79">
        <v>27.96</v>
      </c>
      <c r="C5" s="67">
        <v>16</v>
      </c>
      <c r="D5" s="67">
        <v>12</v>
      </c>
      <c r="E5" s="67">
        <v>12</v>
      </c>
      <c r="F5" s="67">
        <v>12</v>
      </c>
      <c r="G5" s="67">
        <v>4</v>
      </c>
      <c r="H5" s="22">
        <f>SUM(C5:G5)</f>
        <v>56</v>
      </c>
      <c r="I5" s="16">
        <f>SUM(B5:G5)</f>
        <v>83.960000000000008</v>
      </c>
      <c r="J5" s="21"/>
    </row>
    <row r="6" spans="1:10" ht="15" x14ac:dyDescent="0.2">
      <c r="A6" s="48" t="str">
        <f>Responses!A6</f>
        <v>J.T. Vaugh Construction, LLC</v>
      </c>
      <c r="B6" s="78">
        <v>15.06</v>
      </c>
      <c r="C6" s="67">
        <v>16</v>
      </c>
      <c r="D6" s="67">
        <v>12</v>
      </c>
      <c r="E6" s="67">
        <v>12</v>
      </c>
      <c r="F6" s="67">
        <v>9</v>
      </c>
      <c r="G6" s="67">
        <v>4</v>
      </c>
      <c r="H6" s="35">
        <f t="shared" ref="H6:H7" si="0">SUM(C6:G6)</f>
        <v>53</v>
      </c>
      <c r="I6" s="16">
        <f t="shared" ref="I6:I7" si="1">SUM(B6:G6)</f>
        <v>68.06</v>
      </c>
    </row>
    <row r="7" spans="1:10" ht="15" x14ac:dyDescent="0.2">
      <c r="A7" s="48" t="str">
        <f>Responses!A7</f>
        <v>Ranger Builders, LLC</v>
      </c>
      <c r="B7" s="78">
        <v>17.36</v>
      </c>
      <c r="C7" s="67">
        <v>16</v>
      </c>
      <c r="D7" s="67">
        <v>15</v>
      </c>
      <c r="E7" s="67">
        <v>12</v>
      </c>
      <c r="F7" s="67">
        <v>9</v>
      </c>
      <c r="G7" s="67">
        <v>4</v>
      </c>
      <c r="H7" s="35">
        <f t="shared" si="0"/>
        <v>56</v>
      </c>
      <c r="I7" s="16">
        <f t="shared" si="1"/>
        <v>73.36</v>
      </c>
    </row>
    <row r="8" spans="1:10" ht="15" x14ac:dyDescent="0.2">
      <c r="A8" s="48" t="str">
        <f>Responses!A8</f>
        <v>Western States Fire Protection</v>
      </c>
      <c r="B8" s="78">
        <v>30</v>
      </c>
      <c r="C8" s="67">
        <v>0</v>
      </c>
      <c r="D8" s="67">
        <v>0</v>
      </c>
      <c r="E8" s="67">
        <v>9</v>
      </c>
      <c r="F8" s="67">
        <v>3</v>
      </c>
      <c r="G8" s="67">
        <v>1</v>
      </c>
      <c r="H8" s="35">
        <f t="shared" ref="H8" si="2">SUM(C8:G8)</f>
        <v>13</v>
      </c>
      <c r="I8" s="16">
        <f t="shared" ref="I8" si="3">SUM(B8:G8)</f>
        <v>43</v>
      </c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"/>
  <sheetViews>
    <sheetView workbookViewId="0">
      <selection activeCell="K15" sqref="K15"/>
    </sheetView>
  </sheetViews>
  <sheetFormatPr defaultRowHeight="12.75" x14ac:dyDescent="0.2"/>
  <cols>
    <col min="1" max="1" width="36.5703125" customWidth="1"/>
    <col min="2" max="2" width="7.7109375" style="41" customWidth="1"/>
    <col min="3" max="3" width="7.5703125" customWidth="1"/>
    <col min="4" max="4" width="9.7109375" customWidth="1"/>
    <col min="5" max="5" width="9.28515625" style="30" customWidth="1"/>
    <col min="6" max="6" width="9.7109375" style="30" customWidth="1"/>
    <col min="7" max="7" width="8.140625" style="30" customWidth="1"/>
    <col min="8" max="8" width="13.85546875" customWidth="1"/>
  </cols>
  <sheetData>
    <row r="1" spans="1:10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30"/>
      <c r="J1" s="30"/>
    </row>
    <row r="2" spans="1:10" ht="12.75" customHeight="1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  <c r="J2" s="30"/>
    </row>
    <row r="3" spans="1:10" ht="15.75" thickBot="1" x14ac:dyDescent="0.25">
      <c r="A3" s="30"/>
      <c r="C3" s="30"/>
      <c r="D3" s="30"/>
      <c r="H3" s="32"/>
      <c r="I3" s="30"/>
      <c r="J3" s="30"/>
    </row>
    <row r="4" spans="1:10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8" t="str">
        <f>Responses!A5</f>
        <v>Brown &amp; Root Industrial Services, LLC</v>
      </c>
      <c r="B5" s="70">
        <v>27.96</v>
      </c>
      <c r="C5" s="67">
        <v>16.8</v>
      </c>
      <c r="D5" s="67">
        <v>13.2</v>
      </c>
      <c r="E5" s="67">
        <v>13.2</v>
      </c>
      <c r="F5" s="67">
        <v>13.2</v>
      </c>
      <c r="G5" s="67">
        <v>4.5</v>
      </c>
      <c r="H5" s="35">
        <f>SUM(C5:G5)</f>
        <v>60.900000000000006</v>
      </c>
      <c r="I5" s="16">
        <f>SUM(B5:G5)</f>
        <v>88.860000000000014</v>
      </c>
      <c r="J5" s="21"/>
    </row>
    <row r="6" spans="1:10" ht="15" x14ac:dyDescent="0.2">
      <c r="A6" s="48" t="str">
        <f>Responses!A6</f>
        <v>J.T. Vaugh Construction, LLC</v>
      </c>
      <c r="B6" s="70">
        <v>15.06</v>
      </c>
      <c r="C6" s="67">
        <v>17.600000000000001</v>
      </c>
      <c r="D6" s="67">
        <v>15</v>
      </c>
      <c r="E6" s="67">
        <v>13.2</v>
      </c>
      <c r="F6" s="67">
        <v>13.5</v>
      </c>
      <c r="G6" s="67">
        <v>4.5</v>
      </c>
      <c r="H6" s="35">
        <f t="shared" ref="H6:H7" si="0">SUM(C6:G6)</f>
        <v>63.8</v>
      </c>
      <c r="I6" s="16">
        <f t="shared" ref="I6:I7" si="1">SUM(B6:G6)</f>
        <v>78.86</v>
      </c>
    </row>
    <row r="7" spans="1:10" ht="15" x14ac:dyDescent="0.2">
      <c r="A7" s="48" t="str">
        <f>Responses!A7</f>
        <v>Ranger Builders, LLC</v>
      </c>
      <c r="B7" s="70">
        <v>17.36</v>
      </c>
      <c r="C7" s="67">
        <v>18</v>
      </c>
      <c r="D7" s="67">
        <v>13.5</v>
      </c>
      <c r="E7" s="67">
        <v>13.2</v>
      </c>
      <c r="F7" s="67">
        <v>12</v>
      </c>
      <c r="G7" s="67">
        <v>4.4000000000000004</v>
      </c>
      <c r="H7" s="35">
        <f t="shared" si="0"/>
        <v>61.1</v>
      </c>
      <c r="I7" s="16">
        <f t="shared" si="1"/>
        <v>78.460000000000008</v>
      </c>
    </row>
    <row r="8" spans="1:10" ht="15" x14ac:dyDescent="0.2">
      <c r="A8" s="48" t="str">
        <f>Responses!A8</f>
        <v>Western States Fire Protection</v>
      </c>
      <c r="B8" s="70">
        <v>30</v>
      </c>
      <c r="C8" s="67">
        <v>6</v>
      </c>
      <c r="D8" s="67">
        <v>3</v>
      </c>
      <c r="E8" s="67">
        <v>4.5</v>
      </c>
      <c r="F8" s="67">
        <v>4.5</v>
      </c>
      <c r="G8" s="67">
        <v>1</v>
      </c>
      <c r="H8" s="35">
        <f t="shared" ref="H8" si="2">SUM(C8:G8)</f>
        <v>19</v>
      </c>
      <c r="I8" s="16">
        <f t="shared" ref="I8" si="3">SUM(B8:G8)</f>
        <v>49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"/>
  <sheetViews>
    <sheetView workbookViewId="0">
      <selection activeCell="E14" sqref="E14"/>
    </sheetView>
  </sheetViews>
  <sheetFormatPr defaultRowHeight="12.75" x14ac:dyDescent="0.2"/>
  <cols>
    <col min="1" max="1" width="36.42578125" customWidth="1"/>
    <col min="2" max="2" width="8.28515625" style="41" bestFit="1" customWidth="1"/>
    <col min="3" max="3" width="6.140625" customWidth="1"/>
    <col min="4" max="4" width="7.7109375" customWidth="1"/>
    <col min="5" max="5" width="6.7109375" bestFit="1" customWidth="1"/>
  </cols>
  <sheetData>
    <row r="1" spans="1:10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30"/>
      <c r="J1" s="30"/>
    </row>
    <row r="2" spans="1:10" ht="12.75" customHeight="1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  <c r="J2" s="30"/>
    </row>
    <row r="3" spans="1:10" ht="15.75" thickBot="1" x14ac:dyDescent="0.25">
      <c r="A3" s="30"/>
      <c r="C3" s="30"/>
      <c r="D3" s="30"/>
      <c r="E3" s="30"/>
      <c r="F3" s="30"/>
      <c r="G3" s="30"/>
      <c r="H3" s="32"/>
      <c r="I3" s="30"/>
      <c r="J3" s="30"/>
    </row>
    <row r="4" spans="1:10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8" t="str">
        <f>Responses!A5</f>
        <v>Brown &amp; Root Industrial Services, LLC</v>
      </c>
      <c r="B5" s="70">
        <v>27.96</v>
      </c>
      <c r="C5" s="67">
        <v>12</v>
      </c>
      <c r="D5" s="67">
        <v>10.5</v>
      </c>
      <c r="E5" s="67">
        <v>9</v>
      </c>
      <c r="F5" s="67">
        <v>8.4</v>
      </c>
      <c r="G5" s="67">
        <v>2</v>
      </c>
      <c r="H5" s="35">
        <f>SUM(C5:G5)</f>
        <v>41.9</v>
      </c>
      <c r="I5" s="16">
        <f>SUM(B5:G5)</f>
        <v>69.86</v>
      </c>
      <c r="J5" s="21"/>
    </row>
    <row r="6" spans="1:10" ht="15" x14ac:dyDescent="0.2">
      <c r="A6" s="48" t="str">
        <f>Responses!A6</f>
        <v>J.T. Vaugh Construction, LLC</v>
      </c>
      <c r="B6" s="70">
        <v>15.06</v>
      </c>
      <c r="C6" s="67">
        <v>12</v>
      </c>
      <c r="D6" s="67">
        <v>7.5</v>
      </c>
      <c r="E6" s="67">
        <v>8.1</v>
      </c>
      <c r="F6" s="67">
        <v>8.4</v>
      </c>
      <c r="G6" s="67">
        <v>2</v>
      </c>
      <c r="H6" s="35">
        <f t="shared" ref="H6:H7" si="0">SUM(C6:G6)</f>
        <v>38</v>
      </c>
      <c r="I6" s="16">
        <f t="shared" ref="I6:I7" si="1">SUM(B6:G6)</f>
        <v>53.06</v>
      </c>
    </row>
    <row r="7" spans="1:10" ht="15" x14ac:dyDescent="0.2">
      <c r="A7" s="48" t="str">
        <f>Responses!A7</f>
        <v>Ranger Builders, LLC</v>
      </c>
      <c r="B7" s="70">
        <v>17.36</v>
      </c>
      <c r="C7" s="67">
        <v>12</v>
      </c>
      <c r="D7" s="67">
        <v>9.6</v>
      </c>
      <c r="E7" s="67">
        <v>9</v>
      </c>
      <c r="F7" s="67">
        <v>8.1</v>
      </c>
      <c r="G7" s="67">
        <v>2</v>
      </c>
      <c r="H7" s="35">
        <f t="shared" si="0"/>
        <v>40.700000000000003</v>
      </c>
      <c r="I7" s="16">
        <f t="shared" si="1"/>
        <v>58.06</v>
      </c>
    </row>
    <row r="8" spans="1:10" ht="15" x14ac:dyDescent="0.2">
      <c r="A8" s="48" t="str">
        <f>Responses!A8</f>
        <v>Western States Fire Protection</v>
      </c>
      <c r="B8" s="70">
        <v>30</v>
      </c>
      <c r="C8" s="67">
        <v>16</v>
      </c>
      <c r="D8" s="67">
        <v>13.5</v>
      </c>
      <c r="E8" s="67">
        <v>10.8</v>
      </c>
      <c r="F8" s="67">
        <v>12.6</v>
      </c>
      <c r="G8" s="67">
        <v>2</v>
      </c>
      <c r="H8" s="35">
        <f t="shared" ref="H8" si="2">SUM(C8:G8)</f>
        <v>54.9</v>
      </c>
      <c r="I8" s="16">
        <f t="shared" ref="I8" si="3">SUM(B8:G8)</f>
        <v>84.899999999999991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workbookViewId="0">
      <selection activeCell="B5" sqref="B5:B8"/>
    </sheetView>
  </sheetViews>
  <sheetFormatPr defaultRowHeight="12.75" x14ac:dyDescent="0.2"/>
  <cols>
    <col min="1" max="1" width="40.42578125" customWidth="1"/>
    <col min="2" max="2" width="7.7109375" style="41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30"/>
    </row>
    <row r="2" spans="1:9" ht="12.75" customHeight="1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93.75" customHeight="1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Brown &amp; Root Industrial Services, LLC</v>
      </c>
      <c r="B5" s="70">
        <v>27.96</v>
      </c>
      <c r="C5" s="67">
        <v>14</v>
      </c>
      <c r="D5" s="67">
        <v>10.5</v>
      </c>
      <c r="E5" s="67">
        <v>10.5</v>
      </c>
      <c r="F5" s="67">
        <v>10.5</v>
      </c>
      <c r="G5" s="67">
        <v>3.5</v>
      </c>
      <c r="H5" s="35">
        <f>SUM(C5:G5)</f>
        <v>49</v>
      </c>
      <c r="I5" s="16">
        <f>SUM(B5:G5)</f>
        <v>76.960000000000008</v>
      </c>
    </row>
    <row r="6" spans="1:9" ht="15" x14ac:dyDescent="0.2">
      <c r="A6" s="48" t="str">
        <f>Responses!A6</f>
        <v>J.T. Vaugh Construction, LLC</v>
      </c>
      <c r="B6" s="70">
        <v>15.06</v>
      </c>
      <c r="C6" s="67">
        <v>8</v>
      </c>
      <c r="D6" s="67">
        <v>6</v>
      </c>
      <c r="E6" s="67">
        <v>6</v>
      </c>
      <c r="F6" s="67">
        <v>6</v>
      </c>
      <c r="G6" s="67">
        <v>2</v>
      </c>
      <c r="H6" s="35">
        <f t="shared" ref="H6:H7" si="0">SUM(C6:G6)</f>
        <v>28</v>
      </c>
      <c r="I6" s="16">
        <f t="shared" ref="I6:I7" si="1">SUM(B6:G6)</f>
        <v>43.06</v>
      </c>
    </row>
    <row r="7" spans="1:9" ht="15" x14ac:dyDescent="0.2">
      <c r="A7" s="48" t="str">
        <f>Responses!A7</f>
        <v>Ranger Builders, LLC</v>
      </c>
      <c r="B7" s="70">
        <v>17.36</v>
      </c>
      <c r="C7" s="67">
        <v>12</v>
      </c>
      <c r="D7" s="67">
        <v>9</v>
      </c>
      <c r="E7" s="67">
        <v>9</v>
      </c>
      <c r="F7" s="67">
        <v>9</v>
      </c>
      <c r="G7" s="67">
        <v>3</v>
      </c>
      <c r="H7" s="35">
        <f t="shared" si="0"/>
        <v>42</v>
      </c>
      <c r="I7" s="16">
        <f t="shared" si="1"/>
        <v>59.36</v>
      </c>
    </row>
    <row r="8" spans="1:9" ht="15" x14ac:dyDescent="0.2">
      <c r="A8" s="48" t="str">
        <f>Responses!A8</f>
        <v>Western States Fire Protection</v>
      </c>
      <c r="B8" s="70">
        <v>30</v>
      </c>
      <c r="C8" s="67">
        <v>8</v>
      </c>
      <c r="D8" s="67">
        <v>6</v>
      </c>
      <c r="E8" s="67">
        <v>6</v>
      </c>
      <c r="F8" s="67">
        <v>6</v>
      </c>
      <c r="G8" s="67">
        <v>1</v>
      </c>
      <c r="H8" s="35">
        <f t="shared" ref="H8" si="2">SUM(C8:G8)</f>
        <v>27</v>
      </c>
      <c r="I8" s="16">
        <f t="shared" ref="I8" si="3">SUM(B8:G8)</f>
        <v>57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workbookViewId="0">
      <selection activeCell="B5" sqref="B5:B8"/>
    </sheetView>
  </sheetViews>
  <sheetFormatPr defaultRowHeight="12.75" x14ac:dyDescent="0.2"/>
  <cols>
    <col min="1" max="1" width="36" customWidth="1"/>
    <col min="2" max="2" width="7.42578125" style="41" customWidth="1"/>
    <col min="3" max="3" width="6.42578125" bestFit="1" customWidth="1"/>
    <col min="4" max="4" width="7.7109375" customWidth="1"/>
    <col min="5" max="5" width="9.140625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30"/>
    </row>
    <row r="2" spans="1:9" ht="12.75" customHeight="1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Brown &amp; Root Industrial Services, LLC</v>
      </c>
      <c r="B5" s="70">
        <v>27.96</v>
      </c>
      <c r="C5" s="67">
        <v>17.2</v>
      </c>
      <c r="D5" s="67">
        <v>12.3</v>
      </c>
      <c r="E5" s="67">
        <v>12.9</v>
      </c>
      <c r="F5" s="67">
        <v>12.6</v>
      </c>
      <c r="G5" s="67">
        <v>4.4000000000000004</v>
      </c>
      <c r="H5" s="35">
        <f>SUM(C5:G5)</f>
        <v>59.4</v>
      </c>
      <c r="I5" s="16">
        <f>SUM(B5:G5)</f>
        <v>87.36</v>
      </c>
    </row>
    <row r="6" spans="1:9" ht="15" x14ac:dyDescent="0.2">
      <c r="A6" s="48" t="str">
        <f>Responses!A6</f>
        <v>J.T. Vaugh Construction, LLC</v>
      </c>
      <c r="B6" s="70">
        <v>15.06</v>
      </c>
      <c r="C6" s="67">
        <v>16.8</v>
      </c>
      <c r="D6" s="67">
        <v>12</v>
      </c>
      <c r="E6" s="67">
        <v>12.6</v>
      </c>
      <c r="F6" s="67">
        <v>12.3</v>
      </c>
      <c r="G6" s="67">
        <v>4</v>
      </c>
      <c r="H6" s="35">
        <f t="shared" ref="H6:H7" si="0">SUM(C6:G6)</f>
        <v>57.7</v>
      </c>
      <c r="I6" s="16">
        <f t="shared" ref="I6:I7" si="1">SUM(B6:G6)</f>
        <v>72.760000000000005</v>
      </c>
    </row>
    <row r="7" spans="1:9" ht="15" x14ac:dyDescent="0.2">
      <c r="A7" s="48" t="str">
        <f>Responses!A7</f>
        <v>Ranger Builders, LLC</v>
      </c>
      <c r="B7" s="70">
        <v>17.36</v>
      </c>
      <c r="C7" s="67">
        <v>16</v>
      </c>
      <c r="D7" s="67">
        <v>12</v>
      </c>
      <c r="E7" s="67">
        <v>12</v>
      </c>
      <c r="F7" s="67">
        <v>12</v>
      </c>
      <c r="G7" s="67">
        <v>4</v>
      </c>
      <c r="H7" s="35">
        <f t="shared" si="0"/>
        <v>56</v>
      </c>
      <c r="I7" s="16">
        <f t="shared" si="1"/>
        <v>73.36</v>
      </c>
    </row>
    <row r="8" spans="1:9" ht="15" x14ac:dyDescent="0.2">
      <c r="A8" s="48" t="str">
        <f>Responses!A8</f>
        <v>Western States Fire Protection</v>
      </c>
      <c r="B8" s="70">
        <v>30</v>
      </c>
      <c r="C8" s="67">
        <v>16.8</v>
      </c>
      <c r="D8" s="67">
        <v>12</v>
      </c>
      <c r="E8" s="67">
        <v>12.6</v>
      </c>
      <c r="F8" s="67">
        <v>12</v>
      </c>
      <c r="G8" s="67">
        <v>4</v>
      </c>
      <c r="H8" s="35">
        <f t="shared" ref="H8" si="2">SUM(C8:G8)</f>
        <v>57.4</v>
      </c>
      <c r="I8" s="16">
        <f t="shared" ref="I8" si="3">SUM(B8:G8)</f>
        <v>87.399999999999991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workbookViewId="0">
      <selection activeCell="B5" sqref="B5:B8"/>
    </sheetView>
  </sheetViews>
  <sheetFormatPr defaultRowHeight="12.75" x14ac:dyDescent="0.2"/>
  <cols>
    <col min="1" max="1" width="37.42578125" customWidth="1"/>
    <col min="2" max="2" width="9.140625" style="4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30"/>
    </row>
    <row r="2" spans="1:9" ht="15.75" customHeight="1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Brown &amp; Root Industrial Services, LLC</v>
      </c>
      <c r="B5" s="70">
        <v>27.96</v>
      </c>
      <c r="C5" s="67">
        <v>12</v>
      </c>
      <c r="D5" s="67">
        <v>13.5</v>
      </c>
      <c r="E5" s="67">
        <v>12.9</v>
      </c>
      <c r="F5" s="67">
        <v>12</v>
      </c>
      <c r="G5" s="67">
        <v>4.5</v>
      </c>
      <c r="H5" s="35">
        <f>SUM(C5:G5)</f>
        <v>54.9</v>
      </c>
      <c r="I5" s="16">
        <f>SUM(B5:G5)</f>
        <v>82.86</v>
      </c>
    </row>
    <row r="6" spans="1:9" ht="15" x14ac:dyDescent="0.2">
      <c r="A6" s="48" t="str">
        <f>Responses!A6</f>
        <v>J.T. Vaugh Construction, LLC</v>
      </c>
      <c r="B6" s="70">
        <v>15.06</v>
      </c>
      <c r="C6" s="67">
        <v>14</v>
      </c>
      <c r="D6" s="67">
        <v>9</v>
      </c>
      <c r="E6" s="67">
        <v>9.9</v>
      </c>
      <c r="F6" s="67">
        <v>10.5</v>
      </c>
      <c r="G6" s="67">
        <v>3</v>
      </c>
      <c r="H6" s="35">
        <f t="shared" ref="H6:H7" si="0">SUM(C6:G6)</f>
        <v>46.4</v>
      </c>
      <c r="I6" s="16">
        <f t="shared" ref="I6:I7" si="1">SUM(B6:G6)</f>
        <v>61.46</v>
      </c>
    </row>
    <row r="7" spans="1:9" ht="15" x14ac:dyDescent="0.2">
      <c r="A7" s="48" t="str">
        <f>Responses!A7</f>
        <v>Ranger Builders, LLC</v>
      </c>
      <c r="B7" s="70">
        <v>17.36</v>
      </c>
      <c r="C7" s="67">
        <v>14</v>
      </c>
      <c r="D7" s="67">
        <v>9.9</v>
      </c>
      <c r="E7" s="67">
        <v>9</v>
      </c>
      <c r="F7" s="67">
        <v>10.5</v>
      </c>
      <c r="G7" s="67">
        <v>3</v>
      </c>
      <c r="H7" s="35">
        <f t="shared" si="0"/>
        <v>46.4</v>
      </c>
      <c r="I7" s="16">
        <f t="shared" si="1"/>
        <v>63.76</v>
      </c>
    </row>
    <row r="8" spans="1:9" ht="15" x14ac:dyDescent="0.2">
      <c r="A8" s="48" t="str">
        <f>Responses!A8</f>
        <v>Western States Fire Protection</v>
      </c>
      <c r="B8" s="70">
        <v>30</v>
      </c>
      <c r="C8" s="67">
        <v>0</v>
      </c>
      <c r="D8" s="67">
        <v>0</v>
      </c>
      <c r="E8" s="67">
        <v>3</v>
      </c>
      <c r="F8" s="67">
        <v>3</v>
      </c>
      <c r="G8" s="67">
        <v>0</v>
      </c>
      <c r="H8" s="35">
        <f t="shared" ref="H8" si="2">SUM(C8:G8)</f>
        <v>6</v>
      </c>
      <c r="I8" s="16">
        <f t="shared" ref="I8" si="3">SUM(B8:G8)</f>
        <v>36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workbookViewId="0">
      <selection activeCell="B5" sqref="B5:B8"/>
    </sheetView>
  </sheetViews>
  <sheetFormatPr defaultRowHeight="12.75" x14ac:dyDescent="0.2"/>
  <cols>
    <col min="1" max="1" width="48.7109375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30"/>
    </row>
    <row r="2" spans="1:9" ht="15.75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30"/>
      <c r="B3" s="41"/>
      <c r="C3" s="30"/>
      <c r="D3" s="30"/>
      <c r="E3" s="30"/>
      <c r="F3" s="30"/>
      <c r="G3" s="30"/>
      <c r="H3" s="32"/>
      <c r="I3" s="30"/>
    </row>
    <row r="4" spans="1:9" ht="102" customHeight="1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32.25" customHeight="1" thickTop="1" x14ac:dyDescent="0.2">
      <c r="A5" s="48" t="str">
        <f>Responses!A5</f>
        <v>Brown &amp; Root Industrial Services, LLC</v>
      </c>
      <c r="B5" s="70">
        <v>27.96</v>
      </c>
      <c r="C5" s="67">
        <v>14</v>
      </c>
      <c r="D5" s="67">
        <v>10.5</v>
      </c>
      <c r="E5" s="67">
        <v>12</v>
      </c>
      <c r="F5" s="67">
        <v>12.3</v>
      </c>
      <c r="G5" s="67">
        <v>4</v>
      </c>
      <c r="H5" s="35">
        <f>SUM(C5:G5)</f>
        <v>52.8</v>
      </c>
      <c r="I5" s="16">
        <f>SUM(B5:G5)</f>
        <v>80.760000000000005</v>
      </c>
    </row>
    <row r="6" spans="1:9" ht="15" x14ac:dyDescent="0.2">
      <c r="A6" s="48" t="str">
        <f>Responses!A6</f>
        <v>J.T. Vaugh Construction, LLC</v>
      </c>
      <c r="B6" s="70">
        <v>15.06</v>
      </c>
      <c r="C6" s="67">
        <v>16</v>
      </c>
      <c r="D6" s="67">
        <v>12.3</v>
      </c>
      <c r="E6" s="67">
        <v>12.6</v>
      </c>
      <c r="F6" s="67">
        <v>10.5</v>
      </c>
      <c r="G6" s="67">
        <v>4</v>
      </c>
      <c r="H6" s="35">
        <f t="shared" ref="H6:H7" si="0">SUM(C6:G6)</f>
        <v>55.4</v>
      </c>
      <c r="I6" s="16">
        <f t="shared" ref="I6:I7" si="1">SUM(B6:G6)</f>
        <v>70.460000000000008</v>
      </c>
    </row>
    <row r="7" spans="1:9" ht="15" x14ac:dyDescent="0.2">
      <c r="A7" s="48" t="str">
        <f>Responses!A7</f>
        <v>Ranger Builders, LLC</v>
      </c>
      <c r="B7" s="70">
        <v>17.36</v>
      </c>
      <c r="C7" s="67">
        <v>10</v>
      </c>
      <c r="D7" s="67">
        <v>9</v>
      </c>
      <c r="E7" s="67">
        <v>9</v>
      </c>
      <c r="F7" s="67">
        <v>10.5</v>
      </c>
      <c r="G7" s="67">
        <v>4</v>
      </c>
      <c r="H7" s="35">
        <f t="shared" si="0"/>
        <v>42.5</v>
      </c>
      <c r="I7" s="16">
        <f t="shared" si="1"/>
        <v>59.86</v>
      </c>
    </row>
    <row r="8" spans="1:9" ht="15" x14ac:dyDescent="0.2">
      <c r="A8" s="48" t="str">
        <f>Responses!A8</f>
        <v>Western States Fire Protection</v>
      </c>
      <c r="B8" s="70">
        <v>30</v>
      </c>
      <c r="C8" s="67">
        <v>0</v>
      </c>
      <c r="D8" s="67">
        <v>0</v>
      </c>
      <c r="E8" s="67">
        <v>13.5</v>
      </c>
      <c r="F8" s="67">
        <v>13.5</v>
      </c>
      <c r="G8" s="67">
        <v>0</v>
      </c>
      <c r="H8" s="35">
        <f t="shared" ref="H8" si="2">SUM(C8:G8)</f>
        <v>27</v>
      </c>
      <c r="I8" s="16">
        <f t="shared" ref="I8" si="3">SUM(B8:G8)</f>
        <v>57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I16" sqref="I16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0" width="11.140625" style="2" customWidth="1"/>
    <col min="11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5.75" x14ac:dyDescent="0.2">
      <c r="A2" s="101" t="str">
        <f>Responses!A2</f>
        <v>RFP730-17009 New Fire Sprinkler System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2" t="s">
        <v>54</v>
      </c>
      <c r="C4" s="12" t="s">
        <v>55</v>
      </c>
      <c r="D4" s="12" t="s">
        <v>56</v>
      </c>
      <c r="E4" s="12" t="s">
        <v>57</v>
      </c>
      <c r="F4" s="12" t="s">
        <v>58</v>
      </c>
      <c r="G4" s="12" t="s">
        <v>59</v>
      </c>
      <c r="H4" s="12" t="s">
        <v>60</v>
      </c>
      <c r="I4" s="13" t="s">
        <v>3</v>
      </c>
      <c r="J4" s="5" t="s">
        <v>1</v>
      </c>
      <c r="L4" s="10"/>
      <c r="M4" s="10"/>
      <c r="N4" s="10"/>
    </row>
    <row r="5" spans="1:16" ht="16.5" customHeight="1" x14ac:dyDescent="0.2">
      <c r="A5" s="36" t="str">
        <f>Responses!A5</f>
        <v>Brown &amp; Root Industrial Services, LLC</v>
      </c>
      <c r="B5" s="14">
        <f>'1'!H5</f>
        <v>56</v>
      </c>
      <c r="C5" s="15">
        <f>'2'!H5</f>
        <v>60.900000000000006</v>
      </c>
      <c r="D5" s="14">
        <f>'3'!H5</f>
        <v>41.9</v>
      </c>
      <c r="E5" s="14">
        <f>'4'!H5</f>
        <v>49</v>
      </c>
      <c r="F5" s="15">
        <f>'5'!H5</f>
        <v>59.4</v>
      </c>
      <c r="G5" s="35">
        <f>'6'!H5</f>
        <v>54.9</v>
      </c>
      <c r="H5" s="50">
        <f>'7'!H5</f>
        <v>52.8</v>
      </c>
      <c r="I5" s="14">
        <f>AVERAGE(B5:H5)</f>
        <v>53.557142857142857</v>
      </c>
      <c r="J5" s="76">
        <f>RANK(I5,$I$5:$I$8,0)</f>
        <v>1</v>
      </c>
      <c r="L5" s="11"/>
      <c r="M5" s="11"/>
      <c r="N5" s="11"/>
    </row>
    <row r="6" spans="1:16" s="11" customFormat="1" x14ac:dyDescent="0.2">
      <c r="A6" s="36" t="str">
        <f>Responses!A6</f>
        <v>J.T. Vaugh Construction, LLC</v>
      </c>
      <c r="B6" s="72">
        <f>'1'!H6</f>
        <v>53</v>
      </c>
      <c r="C6" s="73">
        <f>'2'!H6</f>
        <v>63.8</v>
      </c>
      <c r="D6" s="72">
        <f>'3'!H6</f>
        <v>38</v>
      </c>
      <c r="E6" s="72">
        <f>'4'!H6</f>
        <v>28</v>
      </c>
      <c r="F6" s="73">
        <f>'5'!H6</f>
        <v>57.7</v>
      </c>
      <c r="G6" s="74">
        <f>'6'!H6</f>
        <v>46.4</v>
      </c>
      <c r="H6" s="75">
        <f>'7'!H6</f>
        <v>55.4</v>
      </c>
      <c r="I6" s="72">
        <f>AVERAGE(B6:H6)</f>
        <v>48.899999999999991</v>
      </c>
      <c r="J6" s="76">
        <f t="shared" ref="J6:J8" si="0">RANK(I6,$I$5:$I$8,0)</f>
        <v>3</v>
      </c>
    </row>
    <row r="7" spans="1:16" x14ac:dyDescent="0.2">
      <c r="A7" s="36" t="str">
        <f>Responses!A7</f>
        <v>Ranger Builders, LLC</v>
      </c>
      <c r="B7" s="14">
        <f>'1'!H7</f>
        <v>56</v>
      </c>
      <c r="C7" s="15">
        <f>'2'!H7</f>
        <v>61.1</v>
      </c>
      <c r="D7" s="14">
        <f>'3'!H7</f>
        <v>40.700000000000003</v>
      </c>
      <c r="E7" s="14">
        <f>'4'!H7</f>
        <v>42</v>
      </c>
      <c r="F7" s="15">
        <f>'5'!H7</f>
        <v>56</v>
      </c>
      <c r="G7" s="35">
        <f>'6'!H7</f>
        <v>46.4</v>
      </c>
      <c r="H7" s="50">
        <f>'7'!H7</f>
        <v>42.5</v>
      </c>
      <c r="I7" s="14">
        <f>AVERAGE(B7:H7)</f>
        <v>49.24285714285714</v>
      </c>
      <c r="J7" s="76">
        <f t="shared" si="0"/>
        <v>2</v>
      </c>
    </row>
    <row r="8" spans="1:16" x14ac:dyDescent="0.2">
      <c r="A8" s="36" t="str">
        <f>Responses!A8</f>
        <v>Western States Fire Protection</v>
      </c>
      <c r="B8" s="14">
        <f>'1'!H8</f>
        <v>13</v>
      </c>
      <c r="C8" s="15">
        <f>'2'!H8</f>
        <v>19</v>
      </c>
      <c r="D8" s="14">
        <f>'3'!H8</f>
        <v>54.9</v>
      </c>
      <c r="E8" s="14">
        <f>'4'!H8</f>
        <v>27</v>
      </c>
      <c r="F8" s="15">
        <f>'5'!H8</f>
        <v>57.4</v>
      </c>
      <c r="G8" s="35">
        <f>'6'!H8</f>
        <v>6</v>
      </c>
      <c r="H8" s="50">
        <f>'7'!H8</f>
        <v>27</v>
      </c>
      <c r="I8" s="14">
        <f>AVERAGE(B8:H8)</f>
        <v>29.185714285714287</v>
      </c>
      <c r="J8" s="76">
        <f t="shared" si="0"/>
        <v>4</v>
      </c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Pricing Score Calculation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2017-07-18T14:32:20Z</dcterms:modified>
</cp:coreProperties>
</file>