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30" yWindow="810" windowWidth="25725" windowHeight="9960" tabRatio="814" activeTab="10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Technical Summary" sheetId="4" r:id="rId9"/>
    <sheet name="Cost Summary" sheetId="31" r:id="rId10"/>
    <sheet name="Summary" sheetId="28" r:id="rId11"/>
    <sheet name="Evaluation Matrix" sheetId="32" r:id="rId12"/>
  </sheets>
  <externalReferences>
    <externalReference r:id="rId13"/>
    <externalReference r:id="rId14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3" i="32" l="1"/>
  <c r="H24" i="32" s="1"/>
  <c r="H22" i="32"/>
  <c r="H21" i="32"/>
  <c r="H20" i="32"/>
  <c r="B6" i="32"/>
  <c r="A2" i="32"/>
  <c r="B27" i="31" l="1"/>
  <c r="B26" i="31"/>
  <c r="B25" i="31"/>
  <c r="B24" i="31"/>
  <c r="B23" i="31"/>
  <c r="B22" i="31"/>
  <c r="H9" i="31"/>
  <c r="H8" i="31"/>
  <c r="H7" i="31"/>
  <c r="H6" i="31"/>
  <c r="H5" i="31"/>
  <c r="H4" i="31"/>
  <c r="A27" i="31" l="1"/>
  <c r="A23" i="31"/>
  <c r="A24" i="31"/>
  <c r="A25" i="31"/>
  <c r="A26" i="31"/>
  <c r="A22" i="31"/>
  <c r="D27" i="31" l="1"/>
  <c r="E27" i="31" s="1"/>
  <c r="D26" i="31"/>
  <c r="D24" i="31" l="1"/>
  <c r="E24" i="31" s="1"/>
  <c r="E26" i="31"/>
  <c r="C27" i="31"/>
  <c r="D23" i="31"/>
  <c r="E23" i="31" s="1"/>
  <c r="D25" i="31"/>
  <c r="E25" i="31" s="1"/>
  <c r="D22" i="31"/>
  <c r="E22" i="31" s="1"/>
  <c r="C23" i="31"/>
  <c r="C25" i="31"/>
  <c r="C26" i="31"/>
  <c r="C22" i="31"/>
  <c r="C24" i="31"/>
  <c r="G6" i="23" l="1"/>
  <c r="G7" i="23"/>
  <c r="G8" i="23"/>
  <c r="G9" i="23"/>
  <c r="G10" i="23"/>
  <c r="G5" i="23"/>
  <c r="F6" i="23"/>
  <c r="F7" i="23"/>
  <c r="E7" i="4" s="1"/>
  <c r="F8" i="23"/>
  <c r="E8" i="4" s="1"/>
  <c r="F9" i="23"/>
  <c r="E9" i="4" s="1"/>
  <c r="F10" i="23"/>
  <c r="E10" i="4" s="1"/>
  <c r="F5" i="23"/>
  <c r="E5" i="4"/>
  <c r="F6" i="26"/>
  <c r="H6" i="4" s="1"/>
  <c r="F7" i="26"/>
  <c r="H7" i="4" s="1"/>
  <c r="F8" i="26"/>
  <c r="F9" i="26"/>
  <c r="F10" i="26"/>
  <c r="H10" i="4" s="1"/>
  <c r="G6" i="26"/>
  <c r="G7" i="26"/>
  <c r="G8" i="26"/>
  <c r="G9" i="26"/>
  <c r="G10" i="26"/>
  <c r="G5" i="26"/>
  <c r="F5" i="26"/>
  <c r="H5" i="4"/>
  <c r="G6" i="25"/>
  <c r="G7" i="25"/>
  <c r="G8" i="25"/>
  <c r="G9" i="25"/>
  <c r="G10" i="25"/>
  <c r="G5" i="25"/>
  <c r="F5" i="25"/>
  <c r="F6" i="25"/>
  <c r="F7" i="25"/>
  <c r="F8" i="25"/>
  <c r="F9" i="25"/>
  <c r="G9" i="4" s="1"/>
  <c r="F10" i="25"/>
  <c r="G10" i="4" s="1"/>
  <c r="G5" i="4"/>
  <c r="F6" i="24"/>
  <c r="F7" i="24"/>
  <c r="F8" i="24"/>
  <c r="F8" i="4" s="1"/>
  <c r="F9" i="24"/>
  <c r="F9" i="4" s="1"/>
  <c r="F10" i="24"/>
  <c r="G6" i="24"/>
  <c r="G7" i="24"/>
  <c r="G8" i="24"/>
  <c r="G9" i="24"/>
  <c r="G10" i="24"/>
  <c r="G5" i="24"/>
  <c r="F5" i="24"/>
  <c r="G6" i="22"/>
  <c r="G7" i="22"/>
  <c r="G8" i="22"/>
  <c r="G9" i="22"/>
  <c r="G10" i="22"/>
  <c r="G5" i="22"/>
  <c r="G6" i="21"/>
  <c r="G7" i="21"/>
  <c r="G8" i="21"/>
  <c r="G9" i="21"/>
  <c r="G10" i="21"/>
  <c r="F6" i="22"/>
  <c r="F7" i="22"/>
  <c r="F8" i="22"/>
  <c r="F9" i="22"/>
  <c r="D9" i="4" s="1"/>
  <c r="F10" i="22"/>
  <c r="D10" i="4" s="1"/>
  <c r="F5" i="22"/>
  <c r="D5" i="4" s="1"/>
  <c r="F5" i="21"/>
  <c r="F5" i="20"/>
  <c r="G5" i="21"/>
  <c r="B10" i="4"/>
  <c r="B9" i="4"/>
  <c r="B8" i="4"/>
  <c r="B7" i="4"/>
  <c r="B6" i="4"/>
  <c r="D8" i="4"/>
  <c r="D7" i="4"/>
  <c r="D6" i="4"/>
  <c r="E6" i="4"/>
  <c r="F10" i="4"/>
  <c r="F7" i="4"/>
  <c r="F6" i="4"/>
  <c r="G8" i="4"/>
  <c r="G7" i="4"/>
  <c r="G6" i="4"/>
  <c r="H9" i="4"/>
  <c r="H8" i="4"/>
  <c r="B5" i="4"/>
  <c r="C5" i="4"/>
  <c r="F5" i="4"/>
  <c r="I10" i="4" l="1"/>
  <c r="I6" i="4"/>
  <c r="I9" i="4"/>
  <c r="I5" i="4"/>
  <c r="F10" i="21"/>
  <c r="C10" i="4" s="1"/>
  <c r="F9" i="21"/>
  <c r="C9" i="4" s="1"/>
  <c r="F8" i="21"/>
  <c r="C8" i="4" s="1"/>
  <c r="I8" i="4" s="1"/>
  <c r="F7" i="21"/>
  <c r="C7" i="4" s="1"/>
  <c r="I7" i="4" s="1"/>
  <c r="F6" i="21"/>
  <c r="C6" i="4" s="1"/>
  <c r="F10" i="20"/>
  <c r="F9" i="20"/>
  <c r="F8" i="20"/>
  <c r="F7" i="20"/>
  <c r="F6" i="20"/>
  <c r="A10" i="19"/>
  <c r="A9" i="19"/>
  <c r="A8" i="19"/>
  <c r="A7" i="19"/>
  <c r="A6" i="19"/>
  <c r="A5" i="19"/>
  <c r="J5" i="4" l="1"/>
  <c r="G5" i="20"/>
  <c r="A8" i="25" l="1"/>
  <c r="A8" i="24"/>
  <c r="A8" i="21"/>
  <c r="A8" i="20"/>
  <c r="A10" i="26"/>
  <c r="A9" i="4"/>
  <c r="A8" i="4"/>
  <c r="A7" i="28"/>
  <c r="A6" i="28"/>
  <c r="A5" i="26"/>
  <c r="A7" i="21" l="1"/>
  <c r="A7" i="25"/>
  <c r="A10" i="23"/>
  <c r="A10" i="4"/>
  <c r="A6" i="22"/>
  <c r="A6" i="26"/>
  <c r="A7" i="23"/>
  <c r="A7" i="4"/>
  <c r="A10" i="20"/>
  <c r="A10" i="24"/>
  <c r="A10" i="28"/>
  <c r="A9" i="20"/>
  <c r="A9" i="24"/>
  <c r="A8" i="28"/>
  <c r="A5" i="23"/>
  <c r="A5" i="21"/>
  <c r="A9" i="22"/>
  <c r="A5" i="25"/>
  <c r="A9" i="26"/>
  <c r="A10" i="21"/>
  <c r="A8" i="22"/>
  <c r="A6" i="23"/>
  <c r="A10" i="25"/>
  <c r="A8" i="26"/>
  <c r="A6" i="4"/>
  <c r="A5" i="20"/>
  <c r="A9" i="21"/>
  <c r="A7" i="22"/>
  <c r="A5" i="24"/>
  <c r="A9" i="25"/>
  <c r="A7" i="26"/>
  <c r="A5" i="28"/>
  <c r="A5" i="4"/>
  <c r="A9" i="28"/>
  <c r="A6" i="21"/>
  <c r="A6" i="25"/>
  <c r="A7" i="20"/>
  <c r="A5" i="22"/>
  <c r="A9" i="23"/>
  <c r="A7" i="24"/>
  <c r="A6" i="20"/>
  <c r="A10" i="22"/>
  <c r="A8" i="23"/>
  <c r="A6" i="24"/>
  <c r="A2" i="28"/>
  <c r="A2" i="4"/>
  <c r="A2" i="26"/>
  <c r="A2" i="25"/>
  <c r="A2" i="24"/>
  <c r="A2" i="23"/>
  <c r="A2" i="22"/>
  <c r="A2" i="21"/>
  <c r="A2" i="20"/>
  <c r="H8" i="28" l="1"/>
  <c r="G8" i="28"/>
  <c r="F8" i="28"/>
  <c r="E8" i="28"/>
  <c r="D8" i="28"/>
  <c r="C8" i="28"/>
  <c r="G8" i="20"/>
  <c r="B8" i="28" s="1"/>
  <c r="C4" i="28" l="1"/>
  <c r="D4" i="28"/>
  <c r="E4" i="28"/>
  <c r="F4" i="28"/>
  <c r="G4" i="28"/>
  <c r="H4" i="28"/>
  <c r="B4" i="28"/>
  <c r="I8" i="28" l="1"/>
  <c r="F5" i="28" l="1"/>
  <c r="H10" i="28"/>
  <c r="H5" i="28"/>
  <c r="G10" i="28"/>
  <c r="G5" i="28"/>
  <c r="E10" i="28"/>
  <c r="D5" i="28"/>
  <c r="D10" i="28"/>
  <c r="C5" i="28"/>
  <c r="C10" i="28"/>
  <c r="E5" i="28"/>
  <c r="G10" i="20"/>
  <c r="B10" i="28" s="1"/>
  <c r="B5" i="28"/>
  <c r="F10" i="28"/>
  <c r="C7" i="28" l="1"/>
  <c r="E9" i="28"/>
  <c r="G7" i="28"/>
  <c r="I5" i="28"/>
  <c r="C6" i="28"/>
  <c r="D7" i="28"/>
  <c r="C9" i="28"/>
  <c r="G6" i="20"/>
  <c r="B6" i="28" s="1"/>
  <c r="H9" i="28"/>
  <c r="H7" i="28"/>
  <c r="D6" i="28"/>
  <c r="I10" i="28"/>
  <c r="G9" i="20"/>
  <c r="B9" i="28" s="1"/>
  <c r="G7" i="20"/>
  <c r="B7" i="28" s="1"/>
  <c r="H6" i="28"/>
  <c r="G9" i="28"/>
  <c r="F7" i="28"/>
  <c r="G6" i="28"/>
  <c r="F9" i="28"/>
  <c r="E7" i="28"/>
  <c r="E6" i="28"/>
  <c r="F6" i="28"/>
  <c r="D9" i="28"/>
  <c r="I7" i="28" l="1"/>
  <c r="I9" i="28"/>
  <c r="I6" i="28"/>
  <c r="J5" i="28" l="1"/>
  <c r="J8" i="28"/>
  <c r="J10" i="28"/>
  <c r="J6" i="28"/>
  <c r="J9" i="28"/>
  <c r="J7" i="28"/>
  <c r="J7" i="4"/>
  <c r="J8" i="4"/>
  <c r="J6" i="4"/>
  <c r="J10" i="4"/>
  <c r="J9" i="4"/>
</calcChain>
</file>

<file path=xl/sharedStrings.xml><?xml version="1.0" encoding="utf-8"?>
<sst xmlns="http://schemas.openxmlformats.org/spreadsheetml/2006/main" count="126" uniqueCount="71">
  <si>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</si>
  <si>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</si>
  <si>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</si>
  <si>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</si>
  <si>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</si>
  <si>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</si>
  <si>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</si>
  <si>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</si>
  <si>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</si>
  <si>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Total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</si>
  <si>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</si>
  <si>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</si>
  <si>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RFP730-17050 CM@R Science Building Renovation</t>
  </si>
  <si>
    <t>**HUB VENDOR</t>
  </si>
  <si>
    <t>Team</t>
  </si>
  <si>
    <t>Pre-Construction Phase</t>
  </si>
  <si>
    <t>Construction Phase</t>
  </si>
  <si>
    <t>Fee</t>
  </si>
  <si>
    <t>Fee Percentage</t>
  </si>
  <si>
    <t>Gen. Conditions %</t>
  </si>
  <si>
    <t>Gen Conditions Amt.</t>
  </si>
  <si>
    <t>Const. Duration (mo)</t>
  </si>
  <si>
    <t>CCL</t>
  </si>
  <si>
    <t>Formula =</t>
  </si>
  <si>
    <t>SCORING SUMMARY</t>
  </si>
  <si>
    <t>Score</t>
  </si>
  <si>
    <t>Rank</t>
  </si>
  <si>
    <t>Delta to Low Bid</t>
  </si>
  <si>
    <t>Delta % to Low Bid</t>
  </si>
  <si>
    <t>Archer Western Construction</t>
  </si>
  <si>
    <t>J.T. Vaughn Construction</t>
  </si>
  <si>
    <t>Tellepsen</t>
  </si>
  <si>
    <t>The Whiting-Turner Contracting Co.</t>
  </si>
  <si>
    <t>Welty Construction Company</t>
  </si>
  <si>
    <t>Con-Real, LP</t>
  </si>
  <si>
    <t>Base Proposal Total</t>
  </si>
  <si>
    <t>Reimb. Allow.</t>
  </si>
  <si>
    <t>(1-((Vendor Amount - Lowest Vendor Amount)/Lowest Vendor Amount))*High Score</t>
  </si>
  <si>
    <t>Fee Amt.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</si>
  <si>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</si>
  <si>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</si>
  <si>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</si>
  <si>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</si>
  <si>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</si>
  <si>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</si>
  <si>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</si>
  <si>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</si>
  <si>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</si>
  <si>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</si>
  <si>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</si>
  <si>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</si>
  <si>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</si>
  <si>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</si>
  <si>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</si>
  <si>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</si>
  <si>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</si>
  <si>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</si>
  <si>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</si>
  <si>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</si>
  <si>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</si>
  <si>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1. Relevant Experience and Capabilities</t>
  </si>
  <si>
    <t>2. Qualifications of Project Team</t>
  </si>
  <si>
    <t>3. Ability to Establish and Maintain Budgets and Schedules</t>
  </si>
  <si>
    <t>4. Respondent's Cost and Delivery Proposal</t>
  </si>
  <si>
    <t>DO NOT EVALUATE CRITERIA 1.  PURCHASING WILL EVALUATE.</t>
  </si>
  <si>
    <t>*Total =</t>
  </si>
  <si>
    <t>*Note:  Total should be equal to 100 if received 5-point per criterion.</t>
  </si>
  <si>
    <t>Special Instructions for Evaluators:</t>
  </si>
  <si>
    <t>Name</t>
  </si>
  <si>
    <t>Prepared by: Senior Buyer 5/17/2017</t>
  </si>
  <si>
    <t>Checked by: Buyer 3 5/17/2017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</si>
</sst>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_);_(@_)"/>
    <numFmt numFmtId="165" formatCode="0.0"/>
    <numFmt numFmtId="166" formatCode="0.000%"/>
  </numFmts>
  <fonts count="38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i/>
      <sz val="11"/>
      <color indexed="8"/>
      <name val="Calibri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  <xf numFmtId="43" fontId="28" fillId="0" borderId="0" applyFont="0" applyFill="0" applyBorder="0" applyAlignment="0" applyProtection="0"/>
    <xf numFmtId="0" fontId="6" fillId="27" borderId="16" applyNumberFormat="0" applyFont="0" applyAlignment="0" applyProtection="0"/>
  </cellStyleXfs>
  <cellXfs count="18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2" fontId="2" fillId="0" borderId="24" xfId="0" applyNumberFormat="1" applyFont="1" applyBorder="1"/>
    <xf numFmtId="2" fontId="2" fillId="0" borderId="25" xfId="0" applyNumberFormat="1" applyFont="1" applyBorder="1"/>
    <xf numFmtId="2" fontId="2" fillId="0" borderId="26" xfId="0" applyNumberFormat="1" applyFont="1" applyBorder="1"/>
    <xf numFmtId="0" fontId="2" fillId="2" borderId="3" xfId="0" applyFont="1" applyFill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6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8" borderId="0" xfId="0" applyFont="1" applyFill="1"/>
    <xf numFmtId="0" fontId="2" fillId="0" borderId="5" xfId="0" applyFont="1" applyBorder="1"/>
    <xf numFmtId="0" fontId="2" fillId="28" borderId="5" xfId="0" applyFont="1" applyFill="1" applyBorder="1" applyAlignment="1">
      <alignment horizontal="center"/>
    </xf>
    <xf numFmtId="0" fontId="0" fillId="29" borderId="0" xfId="0" applyFill="1"/>
    <xf numFmtId="0" fontId="0" fillId="0" borderId="0" xfId="0"/>
    <xf numFmtId="0" fontId="2" fillId="0" borderId="5" xfId="0" applyFont="1" applyBorder="1"/>
    <xf numFmtId="0" fontId="6" fillId="0" borderId="29" xfId="0" applyFont="1" applyFill="1" applyBorder="1" applyAlignment="1">
      <alignment vertical="top" wrapText="1"/>
    </xf>
    <xf numFmtId="0" fontId="6" fillId="0" borderId="3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Fill="1" applyBorder="1" applyAlignment="1">
      <alignment horizontal="center" vertical="top" wrapText="1"/>
    </xf>
    <xf numFmtId="0" fontId="6" fillId="0" borderId="47" xfId="0" applyFont="1" applyBorder="1"/>
    <xf numFmtId="164" fontId="0" fillId="0" borderId="27" xfId="0" applyNumberFormat="1" applyBorder="1"/>
    <xf numFmtId="164" fontId="0" fillId="0" borderId="37" xfId="0" applyNumberFormat="1" applyBorder="1"/>
    <xf numFmtId="10" fontId="0" fillId="0" borderId="48" xfId="0" applyNumberFormat="1" applyFill="1" applyBorder="1" applyAlignment="1">
      <alignment horizontal="center"/>
    </xf>
    <xf numFmtId="164" fontId="0" fillId="0" borderId="37" xfId="0" applyNumberFormat="1" applyFill="1" applyBorder="1"/>
    <xf numFmtId="10" fontId="0" fillId="0" borderId="37" xfId="0" applyNumberFormat="1" applyBorder="1" applyAlignment="1">
      <alignment horizontal="center"/>
    </xf>
    <xf numFmtId="164" fontId="32" fillId="0" borderId="47" xfId="0" applyNumberFormat="1" applyFont="1" applyBorder="1"/>
    <xf numFmtId="165" fontId="6" fillId="0" borderId="38" xfId="0" applyNumberFormat="1" applyFont="1" applyFill="1" applyBorder="1" applyAlignment="1">
      <alignment horizontal="center"/>
    </xf>
    <xf numFmtId="10" fontId="0" fillId="0" borderId="24" xfId="0" applyNumberFormat="1" applyBorder="1" applyAlignment="1">
      <alignment horizontal="center"/>
    </xf>
    <xf numFmtId="1" fontId="6" fillId="0" borderId="38" xfId="0" applyNumberFormat="1" applyFont="1" applyFill="1" applyBorder="1" applyAlignment="1">
      <alignment horizontal="center"/>
    </xf>
    <xf numFmtId="0" fontId="6" fillId="0" borderId="47" xfId="0" applyFont="1" applyFill="1" applyBorder="1"/>
    <xf numFmtId="164" fontId="0" fillId="0" borderId="27" xfId="0" applyNumberFormat="1" applyFill="1" applyBorder="1"/>
    <xf numFmtId="10" fontId="0" fillId="0" borderId="24" xfId="0" applyNumberFormat="1" applyFill="1" applyBorder="1" applyAlignment="1">
      <alignment horizontal="center"/>
    </xf>
    <xf numFmtId="166" fontId="0" fillId="0" borderId="37" xfId="0" applyNumberFormat="1" applyFill="1" applyBorder="1" applyAlignment="1">
      <alignment horizontal="center"/>
    </xf>
    <xf numFmtId="164" fontId="32" fillId="0" borderId="47" xfId="0" applyNumberFormat="1" applyFont="1" applyFill="1" applyBorder="1"/>
    <xf numFmtId="164" fontId="0" fillId="0" borderId="0" xfId="0" applyNumberFormat="1"/>
    <xf numFmtId="164" fontId="0" fillId="0" borderId="0" xfId="0" applyNumberFormat="1" applyFill="1"/>
    <xf numFmtId="164" fontId="30" fillId="0" borderId="39" xfId="0" applyNumberFormat="1" applyFont="1" applyBorder="1" applyAlignment="1">
      <alignment horizontal="right"/>
    </xf>
    <xf numFmtId="164" fontId="30" fillId="0" borderId="40" xfId="0" applyNumberFormat="1" applyFont="1" applyBorder="1"/>
    <xf numFmtId="164" fontId="0" fillId="0" borderId="0" xfId="0" applyNumberFormat="1" applyFill="1" applyBorder="1"/>
    <xf numFmtId="164" fontId="25" fillId="0" borderId="0" xfId="0" applyNumberFormat="1" applyFont="1" applyAlignment="1">
      <alignment horizontal="right"/>
    </xf>
    <xf numFmtId="164" fontId="25" fillId="0" borderId="0" xfId="0" applyNumberFormat="1" applyFont="1"/>
    <xf numFmtId="0" fontId="0" fillId="0" borderId="0" xfId="0" applyFill="1"/>
    <xf numFmtId="43" fontId="6" fillId="0" borderId="0" xfId="46" applyFont="1"/>
    <xf numFmtId="0" fontId="6" fillId="0" borderId="41" xfId="0" applyFont="1" applyFill="1" applyBorder="1"/>
    <xf numFmtId="0" fontId="25" fillId="0" borderId="41" xfId="0" applyFont="1" applyFill="1" applyBorder="1" applyAlignment="1">
      <alignment horizontal="center"/>
    </xf>
    <xf numFmtId="0" fontId="6" fillId="0" borderId="41" xfId="0" applyFont="1" applyFill="1" applyBorder="1" applyAlignment="1">
      <alignment horizontal="center"/>
    </xf>
    <xf numFmtId="0" fontId="6" fillId="0" borderId="24" xfId="0" applyFont="1" applyFill="1" applyBorder="1"/>
    <xf numFmtId="2" fontId="25" fillId="0" borderId="25" xfId="0" applyNumberFormat="1" applyFont="1" applyFill="1" applyBorder="1" applyAlignment="1">
      <alignment horizontal="center"/>
    </xf>
    <xf numFmtId="1" fontId="25" fillId="0" borderId="25" xfId="0" applyNumberFormat="1" applyFont="1" applyFill="1" applyBorder="1" applyAlignment="1">
      <alignment horizontal="center"/>
    </xf>
    <xf numFmtId="44" fontId="0" fillId="0" borderId="25" xfId="0" applyNumberFormat="1" applyFill="1" applyBorder="1" applyAlignment="1">
      <alignment horizontal="center"/>
    </xf>
    <xf numFmtId="10" fontId="23" fillId="0" borderId="38" xfId="0" applyNumberFormat="1" applyFont="1" applyFill="1" applyBorder="1" applyAlignment="1">
      <alignment horizontal="center"/>
    </xf>
    <xf numFmtId="44" fontId="0" fillId="0" borderId="5" xfId="0" applyNumberFormat="1" applyFill="1" applyBorder="1" applyAlignment="1">
      <alignment horizontal="center"/>
    </xf>
    <xf numFmtId="10" fontId="23" fillId="0" borderId="49" xfId="0" applyNumberFormat="1" applyFont="1" applyFill="1" applyBorder="1" applyAlignment="1">
      <alignment horizontal="center"/>
    </xf>
    <xf numFmtId="2" fontId="25" fillId="31" borderId="5" xfId="0" applyNumberFormat="1" applyFont="1" applyFill="1" applyBorder="1" applyAlignment="1">
      <alignment horizontal="center"/>
    </xf>
    <xf numFmtId="44" fontId="0" fillId="31" borderId="5" xfId="0" applyNumberFormat="1" applyFill="1" applyBorder="1" applyAlignment="1">
      <alignment horizontal="center"/>
    </xf>
    <xf numFmtId="10" fontId="23" fillId="31" borderId="49" xfId="0" applyNumberFormat="1" applyFont="1" applyFill="1" applyBorder="1" applyAlignment="1">
      <alignment horizontal="center"/>
    </xf>
    <xf numFmtId="0" fontId="25" fillId="0" borderId="0" xfId="0" applyFont="1"/>
    <xf numFmtId="0" fontId="32" fillId="0" borderId="7" xfId="0" applyFont="1" applyFill="1" applyBorder="1" applyAlignment="1">
      <alignment horizontal="center"/>
    </xf>
    <xf numFmtId="0" fontId="6" fillId="30" borderId="34" xfId="0" applyFont="1" applyFill="1" applyBorder="1" applyAlignment="1">
      <alignment horizontal="center"/>
    </xf>
    <xf numFmtId="164" fontId="0" fillId="30" borderId="37" xfId="0" applyNumberFormat="1" applyFill="1" applyBorder="1"/>
    <xf numFmtId="164" fontId="6" fillId="30" borderId="37" xfId="0" applyNumberFormat="1" applyFont="1" applyFill="1" applyBorder="1"/>
    <xf numFmtId="164" fontId="0" fillId="0" borderId="41" xfId="0" applyNumberFormat="1" applyBorder="1"/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10" fontId="0" fillId="0" borderId="0" xfId="0" applyNumberFormat="1" applyFill="1" applyBorder="1" applyAlignment="1">
      <alignment horizontal="center"/>
    </xf>
    <xf numFmtId="164" fontId="32" fillId="0" borderId="0" xfId="0" applyNumberFormat="1" applyFont="1" applyFill="1" applyBorder="1"/>
    <xf numFmtId="0" fontId="2" fillId="32" borderId="6" xfId="0" applyFont="1" applyFill="1" applyBorder="1" applyAlignment="1">
      <alignment horizontal="center"/>
    </xf>
    <xf numFmtId="2" fontId="4" fillId="32" borderId="5" xfId="0" applyNumberFormat="1" applyFont="1" applyFill="1" applyBorder="1"/>
    <xf numFmtId="2" fontId="2" fillId="32" borderId="5" xfId="0" applyNumberFormat="1" applyFont="1" applyFill="1" applyBorder="1"/>
    <xf numFmtId="2" fontId="2" fillId="32" borderId="9" xfId="0" applyNumberFormat="1" applyFont="1" applyFill="1" applyBorder="1"/>
    <xf numFmtId="0" fontId="4" fillId="32" borderId="7" xfId="0" applyFont="1" applyFill="1" applyBorder="1"/>
    <xf numFmtId="0" fontId="4" fillId="32" borderId="0" xfId="0" applyFont="1" applyFill="1"/>
    <xf numFmtId="0" fontId="2" fillId="32" borderId="6" xfId="0" applyFont="1" applyFill="1" applyBorder="1" applyAlignment="1">
      <alignment horizontal="left"/>
    </xf>
    <xf numFmtId="2" fontId="2" fillId="32" borderId="24" xfId="0" applyNumberFormat="1" applyFont="1" applyFill="1" applyBorder="1"/>
    <xf numFmtId="2" fontId="2" fillId="32" borderId="25" xfId="0" applyNumberFormat="1" applyFont="1" applyFill="1" applyBorder="1"/>
    <xf numFmtId="2" fontId="2" fillId="32" borderId="26" xfId="0" applyNumberFormat="1" applyFont="1" applyFill="1" applyBorder="1"/>
    <xf numFmtId="0" fontId="2" fillId="32" borderId="3" xfId="0" applyFont="1" applyFill="1" applyBorder="1"/>
    <xf numFmtId="0" fontId="0" fillId="32" borderId="0" xfId="0" applyFill="1"/>
    <xf numFmtId="0" fontId="3" fillId="4" borderId="60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2" fillId="30" borderId="5" xfId="0" applyFont="1" applyFill="1" applyBorder="1" applyAlignment="1">
      <alignment horizontal="center" vertical="center"/>
    </xf>
    <xf numFmtId="0" fontId="3" fillId="33" borderId="64" xfId="0" applyFont="1" applyFill="1" applyBorder="1" applyAlignment="1">
      <alignment horizontal="right"/>
    </xf>
    <xf numFmtId="0" fontId="3" fillId="33" borderId="6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1" fillId="0" borderId="46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2" xfId="0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37" fillId="0" borderId="0" xfId="0" applyFont="1" applyAlignment="1">
      <alignment horizontal="left"/>
    </xf>
    <xf numFmtId="0" fontId="3" fillId="4" borderId="5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4" fillId="0" borderId="53" xfId="0" applyFont="1" applyBorder="1" applyAlignment="1">
      <alignment vertical="center" wrapText="1"/>
    </xf>
    <xf numFmtId="0" fontId="34" fillId="0" borderId="54" xfId="0" applyFont="1" applyBorder="1" applyAlignment="1">
      <alignment vertical="center" wrapText="1"/>
    </xf>
    <xf numFmtId="0" fontId="34" fillId="0" borderId="62" xfId="0" applyFont="1" applyBorder="1" applyAlignment="1">
      <alignment vertical="center" wrapText="1"/>
    </xf>
    <xf numFmtId="0" fontId="34" fillId="0" borderId="53" xfId="0" applyFont="1" applyBorder="1" applyAlignment="1">
      <alignment horizontal="left" vertical="center" wrapText="1"/>
    </xf>
    <xf numFmtId="0" fontId="34" fillId="0" borderId="54" xfId="0" applyFont="1" applyBorder="1" applyAlignment="1">
      <alignment horizontal="left" vertical="center" wrapText="1"/>
    </xf>
    <xf numFmtId="0" fontId="34" fillId="0" borderId="6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56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5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3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50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4" borderId="52" xfId="0" applyFont="1" applyFill="1" applyBorder="1" applyAlignment="1">
      <alignment horizont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46" builtinId="3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7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P730-17050%20CM@R%20Science%20Building%20Renov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7%20Solicitations/Facilities%20Department/RFP's%20Folder/RFP730-17050%20CM@R%20Science%20Building%20Renovation%20-%20AWARDED/Evaluator%20Matrix%20RFP730-17050%20CM@R%20Science%20Building%20Renov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Summary"/>
    </sheetNames>
    <sheetDataSet>
      <sheetData sheetId="0"/>
      <sheetData sheetId="1">
        <row r="4">
          <cell r="A4" t="str">
            <v>Archer Western Construction</v>
          </cell>
        </row>
        <row r="5">
          <cell r="A5" t="str">
            <v>J.T. Vaughn Construction</v>
          </cell>
        </row>
        <row r="6">
          <cell r="A6" t="str">
            <v>Tellepsen</v>
          </cell>
        </row>
        <row r="7">
          <cell r="A7" t="str">
            <v>The Whiting-Turner Contracting Co.</v>
          </cell>
        </row>
        <row r="8">
          <cell r="A8" t="str">
            <v>Welty Construction Company</v>
          </cell>
        </row>
        <row r="9">
          <cell r="A9" t="str">
            <v>Con-Real, LP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Summary"/>
    </sheetNames>
    <sheetDataSet>
      <sheetData sheetId="0">
        <row r="6">
          <cell r="A6" t="str">
            <v>RFP730-17050 CM@R Science Building Renovation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"/>
  <sheetViews>
    <sheetView workbookViewId="0">
      <selection activeCell="N11" sqref="N11"/>
    </sheetView>
  </sheetViews>
  <sheetFormatPr defaultRowHeight="12.75" x14ac:dyDescent="0.2"/>
  <cols>
    <col min="1" max="1" width="75.28515625" bestFit="1" customWidth="1"/>
  </cols>
  <sheetData>
    <row r="2" spans="1:5" ht="15.75" x14ac:dyDescent="0.25">
      <c r="A2" s="9" t="s">
        <v>12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3" t="str">
        <f>'[1]RFP Submittal'!A4</f>
        <v>Archer Western Construction</v>
      </c>
      <c r="C5" s="8"/>
      <c r="D5" s="8"/>
      <c r="E5" s="8"/>
    </row>
    <row r="6" spans="1:5" s="1" customFormat="1" ht="15" x14ac:dyDescent="0.2">
      <c r="A6" s="63" t="str">
        <f>'[1]RFP Submittal'!A5</f>
        <v>J.T. Vaughn Construction</v>
      </c>
    </row>
    <row r="7" spans="1:5" s="1" customFormat="1" ht="15" x14ac:dyDescent="0.2">
      <c r="A7" s="63" t="str">
        <f>'[1]RFP Submittal'!A6</f>
        <v>Tellepsen</v>
      </c>
      <c r="C7" s="8"/>
      <c r="D7" s="52"/>
    </row>
    <row r="8" spans="1:5" s="1" customFormat="1" ht="15" x14ac:dyDescent="0.2">
      <c r="A8" s="63" t="str">
        <f>'[1]RFP Submittal'!A7</f>
        <v>The Whiting-Turner Contracting Co.</v>
      </c>
    </row>
    <row r="9" spans="1:5" ht="15" x14ac:dyDescent="0.2">
      <c r="A9" s="63" t="str">
        <f>'[1]RFP Submittal'!A8</f>
        <v>Welty Construction Company</v>
      </c>
    </row>
    <row r="10" spans="1:5" ht="15" x14ac:dyDescent="0.2">
      <c r="A10" s="63" t="str">
        <f>'[1]RFP Submittal'!A9</f>
        <v>Con-Real, LP</v>
      </c>
      <c r="C10" s="64"/>
      <c r="D10" t="s">
        <v>13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7" workbookViewId="0">
      <selection activeCell="B22" sqref="B22:B27"/>
    </sheetView>
  </sheetViews>
  <sheetFormatPr defaultRowHeight="12.75" x14ac:dyDescent="0.2"/>
  <cols>
    <col min="1" max="1" width="32" customWidth="1"/>
    <col min="2" max="2" width="18.28515625" customWidth="1"/>
    <col min="3" max="3" width="19.7109375" customWidth="1"/>
    <col min="4" max="4" width="17.42578125" customWidth="1"/>
    <col min="5" max="5" width="23.28515625" customWidth="1"/>
    <col min="6" max="6" width="23.140625" customWidth="1"/>
    <col min="7" max="7" width="25.140625" customWidth="1"/>
    <col min="8" max="8" width="23.85546875" customWidth="1"/>
  </cols>
  <sheetData>
    <row r="1" spans="1:9" ht="15" x14ac:dyDescent="0.25">
      <c r="A1" s="144" t="s">
        <v>14</v>
      </c>
      <c r="B1" s="147"/>
      <c r="C1" s="147"/>
      <c r="D1" s="147"/>
      <c r="E1" s="147"/>
      <c r="F1" s="147"/>
      <c r="G1" s="147"/>
      <c r="H1" s="148"/>
      <c r="I1" s="67"/>
    </row>
    <row r="2" spans="1:9" ht="15" x14ac:dyDescent="0.25">
      <c r="A2" s="145"/>
      <c r="B2" s="149" t="s">
        <v>15</v>
      </c>
      <c r="C2" s="150"/>
      <c r="D2" s="151" t="s">
        <v>16</v>
      </c>
      <c r="E2" s="151"/>
      <c r="F2" s="151"/>
      <c r="G2" s="151"/>
      <c r="H2" s="152" t="s">
        <v>35</v>
      </c>
      <c r="I2" s="109"/>
    </row>
    <row r="3" spans="1:9" ht="39" thickBot="1" x14ac:dyDescent="0.25">
      <c r="A3" s="146"/>
      <c r="B3" s="68" t="s">
        <v>17</v>
      </c>
      <c r="C3" s="110" t="s">
        <v>36</v>
      </c>
      <c r="D3" s="69" t="s">
        <v>18</v>
      </c>
      <c r="E3" s="69" t="s">
        <v>38</v>
      </c>
      <c r="F3" s="69" t="s">
        <v>19</v>
      </c>
      <c r="G3" s="69" t="s">
        <v>20</v>
      </c>
      <c r="H3" s="153"/>
      <c r="I3" s="70" t="s">
        <v>21</v>
      </c>
    </row>
    <row r="4" spans="1:9" ht="15" x14ac:dyDescent="0.25">
      <c r="A4" s="71" t="s">
        <v>29</v>
      </c>
      <c r="B4" s="72">
        <v>18300</v>
      </c>
      <c r="C4" s="111">
        <v>0</v>
      </c>
      <c r="D4" s="74">
        <v>2.75E-2</v>
      </c>
      <c r="E4" s="75">
        <v>330000</v>
      </c>
      <c r="F4" s="76">
        <v>0.05</v>
      </c>
      <c r="G4" s="75">
        <v>810168</v>
      </c>
      <c r="H4" s="77">
        <f t="shared" ref="H4:H9" si="0">B4+E4+G4</f>
        <v>1158468</v>
      </c>
      <c r="I4" s="78">
        <v>11</v>
      </c>
    </row>
    <row r="5" spans="1:9" ht="15" x14ac:dyDescent="0.25">
      <c r="A5" s="71" t="s">
        <v>30</v>
      </c>
      <c r="B5" s="72">
        <v>40000</v>
      </c>
      <c r="C5" s="111">
        <v>0</v>
      </c>
      <c r="D5" s="79">
        <v>4.3799999999999999E-2</v>
      </c>
      <c r="E5" s="75">
        <v>467279</v>
      </c>
      <c r="F5" s="76">
        <v>4.3799999999999999E-2</v>
      </c>
      <c r="G5" s="73">
        <v>812767</v>
      </c>
      <c r="H5" s="77">
        <f t="shared" si="0"/>
        <v>1320046</v>
      </c>
      <c r="I5" s="78">
        <v>10</v>
      </c>
    </row>
    <row r="6" spans="1:9" ht="15" x14ac:dyDescent="0.25">
      <c r="A6" s="71" t="s">
        <v>31</v>
      </c>
      <c r="B6" s="72">
        <v>25000</v>
      </c>
      <c r="C6" s="111">
        <v>0</v>
      </c>
      <c r="D6" s="79">
        <v>0.03</v>
      </c>
      <c r="E6" s="73">
        <v>330980</v>
      </c>
      <c r="F6" s="76">
        <v>0.04</v>
      </c>
      <c r="G6" s="73">
        <v>636343</v>
      </c>
      <c r="H6" s="77">
        <f t="shared" si="0"/>
        <v>992323</v>
      </c>
      <c r="I6" s="80">
        <v>10</v>
      </c>
    </row>
    <row r="7" spans="1:9" ht="15" x14ac:dyDescent="0.25">
      <c r="A7" s="81" t="s">
        <v>32</v>
      </c>
      <c r="B7" s="82">
        <v>45000</v>
      </c>
      <c r="C7" s="112">
        <v>0</v>
      </c>
      <c r="D7" s="83">
        <v>3.3799999999999997E-2</v>
      </c>
      <c r="E7" s="75">
        <v>404011</v>
      </c>
      <c r="F7" s="84">
        <v>0.1</v>
      </c>
      <c r="G7" s="75">
        <v>620965</v>
      </c>
      <c r="H7" s="85">
        <f t="shared" si="0"/>
        <v>1069976</v>
      </c>
      <c r="I7" s="80">
        <v>11</v>
      </c>
    </row>
    <row r="8" spans="1:9" ht="15" x14ac:dyDescent="0.25">
      <c r="A8" s="71" t="s">
        <v>33</v>
      </c>
      <c r="B8" s="72">
        <v>50000</v>
      </c>
      <c r="C8" s="111">
        <v>0</v>
      </c>
      <c r="D8" s="79">
        <v>3.7499999999999999E-2</v>
      </c>
      <c r="E8" s="73">
        <v>402086</v>
      </c>
      <c r="F8" s="76">
        <v>0.1</v>
      </c>
      <c r="G8" s="75">
        <v>875624</v>
      </c>
      <c r="H8" s="85">
        <f t="shared" si="0"/>
        <v>1327710</v>
      </c>
      <c r="I8" s="80">
        <v>11</v>
      </c>
    </row>
    <row r="9" spans="1:9" s="93" customFormat="1" ht="15" x14ac:dyDescent="0.25">
      <c r="A9" s="71" t="s">
        <v>34</v>
      </c>
      <c r="B9" s="72">
        <v>45000</v>
      </c>
      <c r="C9" s="111">
        <v>0</v>
      </c>
      <c r="D9" s="79">
        <v>3.95E-2</v>
      </c>
      <c r="E9" s="73">
        <v>428417</v>
      </c>
      <c r="F9" s="76">
        <v>0.08</v>
      </c>
      <c r="G9" s="75">
        <v>839100</v>
      </c>
      <c r="H9" s="85">
        <f t="shared" si="0"/>
        <v>1312517</v>
      </c>
      <c r="I9" s="80">
        <v>10</v>
      </c>
    </row>
    <row r="10" spans="1:9" s="93" customFormat="1" ht="15" x14ac:dyDescent="0.25">
      <c r="A10" s="115"/>
      <c r="B10" s="90"/>
      <c r="C10" s="90"/>
      <c r="D10" s="116"/>
      <c r="E10" s="90"/>
      <c r="F10" s="116"/>
      <c r="G10" s="90"/>
      <c r="H10" s="117"/>
      <c r="I10" s="114"/>
    </row>
    <row r="11" spans="1:9" ht="13.5" thickBot="1" x14ac:dyDescent="0.25">
      <c r="A11" s="65"/>
      <c r="B11" s="86"/>
      <c r="C11" s="86"/>
      <c r="D11" s="86"/>
      <c r="E11" s="86"/>
      <c r="F11" s="86"/>
      <c r="G11" s="87"/>
      <c r="H11" s="86"/>
      <c r="I11" s="86"/>
    </row>
    <row r="12" spans="1:9" ht="18.75" thickBot="1" x14ac:dyDescent="0.3">
      <c r="A12" s="65"/>
      <c r="B12" s="86"/>
      <c r="C12" s="86"/>
      <c r="D12" s="88" t="s">
        <v>22</v>
      </c>
      <c r="E12" s="89">
        <v>15000000</v>
      </c>
      <c r="F12" s="90"/>
      <c r="G12" s="87"/>
      <c r="H12" s="87"/>
      <c r="I12" s="86"/>
    </row>
    <row r="13" spans="1:9" ht="17.25" customHeight="1" x14ac:dyDescent="0.2">
      <c r="A13" s="65"/>
      <c r="B13" s="86"/>
      <c r="C13" s="86"/>
      <c r="D13" s="91"/>
      <c r="E13" s="92"/>
      <c r="F13" s="86"/>
      <c r="G13" s="86"/>
      <c r="H13" s="86"/>
      <c r="I13" s="86"/>
    </row>
    <row r="14" spans="1:9" x14ac:dyDescent="0.2">
      <c r="A14" s="65"/>
      <c r="B14" s="65"/>
      <c r="C14" s="65"/>
      <c r="D14" s="65"/>
      <c r="E14" s="65"/>
      <c r="F14" s="65"/>
      <c r="G14" s="65"/>
      <c r="H14" s="65"/>
      <c r="I14" s="65"/>
    </row>
    <row r="15" spans="1:9" ht="13.5" thickBot="1" x14ac:dyDescent="0.25">
      <c r="A15" s="65"/>
      <c r="B15" s="65"/>
      <c r="C15" s="65"/>
      <c r="D15" s="65"/>
      <c r="E15" s="65"/>
      <c r="F15" s="93"/>
      <c r="G15" s="93"/>
      <c r="H15" s="93"/>
      <c r="I15" s="65"/>
    </row>
    <row r="16" spans="1:9" ht="13.5" thickBot="1" x14ac:dyDescent="0.25">
      <c r="A16" s="65" t="s">
        <v>23</v>
      </c>
      <c r="B16" s="94" t="s">
        <v>37</v>
      </c>
      <c r="C16" s="94"/>
      <c r="D16" s="65"/>
      <c r="E16" s="65"/>
      <c r="F16" s="65"/>
      <c r="G16" s="113">
        <v>992323</v>
      </c>
      <c r="H16" s="65"/>
      <c r="I16" s="65"/>
    </row>
    <row r="17" spans="1:9" x14ac:dyDescent="0.2">
      <c r="A17" s="65"/>
      <c r="B17" s="94"/>
      <c r="C17" s="94"/>
      <c r="D17" s="65"/>
      <c r="E17" s="65"/>
      <c r="F17" s="65"/>
      <c r="G17" s="65"/>
      <c r="H17" s="65"/>
      <c r="I17" s="65"/>
    </row>
    <row r="18" spans="1:9" x14ac:dyDescent="0.2">
      <c r="A18" s="65"/>
      <c r="B18" s="94"/>
      <c r="C18" s="94"/>
      <c r="D18" s="65"/>
      <c r="E18" s="65"/>
      <c r="F18" s="65"/>
      <c r="G18" s="65"/>
      <c r="H18" s="65"/>
      <c r="I18" s="65"/>
    </row>
    <row r="19" spans="1:9" x14ac:dyDescent="0.2">
      <c r="A19" s="65"/>
      <c r="B19" s="65"/>
      <c r="C19" s="65"/>
      <c r="D19" s="65"/>
      <c r="E19" s="65"/>
      <c r="F19" s="65"/>
      <c r="G19" s="65"/>
      <c r="H19" s="65"/>
      <c r="I19" s="65"/>
    </row>
    <row r="20" spans="1:9" ht="21" thickBot="1" x14ac:dyDescent="0.35">
      <c r="A20" s="143" t="s">
        <v>24</v>
      </c>
      <c r="B20" s="143"/>
      <c r="C20" s="143"/>
      <c r="D20" s="143"/>
      <c r="E20" s="143"/>
      <c r="F20" s="65"/>
      <c r="G20" s="65"/>
      <c r="H20" s="65"/>
      <c r="I20" s="65"/>
    </row>
    <row r="21" spans="1:9" ht="13.5" thickBot="1" x14ac:dyDescent="0.25">
      <c r="A21" s="95" t="s">
        <v>10</v>
      </c>
      <c r="B21" s="96" t="s">
        <v>25</v>
      </c>
      <c r="C21" s="96" t="s">
        <v>26</v>
      </c>
      <c r="D21" s="97" t="s">
        <v>27</v>
      </c>
      <c r="E21" s="97" t="s">
        <v>28</v>
      </c>
      <c r="F21" s="65"/>
      <c r="G21" s="65"/>
      <c r="H21" s="65"/>
      <c r="I21" s="65"/>
    </row>
    <row r="22" spans="1:9" ht="15" x14ac:dyDescent="0.25">
      <c r="A22" s="98" t="str">
        <f>A4</f>
        <v>Archer Western Construction</v>
      </c>
      <c r="B22" s="99">
        <f>(1-((H4-G16)/G16))*30</f>
        <v>24.977089113121433</v>
      </c>
      <c r="C22" s="100">
        <f t="shared" ref="C22:C27" si="1">RANK(B22,$B$22:$B$27,0)</f>
        <v>3</v>
      </c>
      <c r="D22" s="101">
        <f>H4-G16</f>
        <v>166145</v>
      </c>
      <c r="E22" s="102">
        <f>(-D22/G16)</f>
        <v>-0.16743036289595223</v>
      </c>
      <c r="F22" s="108"/>
      <c r="G22" s="65"/>
      <c r="H22" s="65"/>
      <c r="I22" s="65"/>
    </row>
    <row r="23" spans="1:9" ht="15" x14ac:dyDescent="0.25">
      <c r="A23" s="98" t="str">
        <f t="shared" ref="A23:A27" si="2">A5</f>
        <v>J.T. Vaughn Construction</v>
      </c>
      <c r="B23" s="99">
        <f>(1-((H5-G16)/G16))*30</f>
        <v>20.092248189349636</v>
      </c>
      <c r="C23" s="100">
        <f t="shared" si="1"/>
        <v>5</v>
      </c>
      <c r="D23" s="103">
        <f>H5-G16</f>
        <v>327723</v>
      </c>
      <c r="E23" s="104">
        <f>(-D23/G16)</f>
        <v>-0.33025839368834542</v>
      </c>
      <c r="F23" s="108"/>
      <c r="G23" s="65"/>
      <c r="H23" s="65"/>
      <c r="I23" s="65"/>
    </row>
    <row r="24" spans="1:9" ht="15" x14ac:dyDescent="0.25">
      <c r="A24" s="98" t="str">
        <f t="shared" si="2"/>
        <v>Tellepsen</v>
      </c>
      <c r="B24" s="99">
        <f>(1-((H6-G16)/G16))*30</f>
        <v>30</v>
      </c>
      <c r="C24" s="100">
        <f t="shared" si="1"/>
        <v>1</v>
      </c>
      <c r="D24" s="106">
        <f>H6-G16</f>
        <v>0</v>
      </c>
      <c r="E24" s="107">
        <f>(-D24/G16)</f>
        <v>0</v>
      </c>
      <c r="F24" s="108"/>
      <c r="G24" s="65"/>
      <c r="H24" s="65"/>
      <c r="I24" s="65"/>
    </row>
    <row r="25" spans="1:9" ht="15" x14ac:dyDescent="0.25">
      <c r="A25" s="98" t="str">
        <f t="shared" si="2"/>
        <v>The Whiting-Turner Contracting Co.</v>
      </c>
      <c r="B25" s="105">
        <f>(1-((H7-G16)/G16))*30</f>
        <v>27.652387377900141</v>
      </c>
      <c r="C25" s="100">
        <f t="shared" si="1"/>
        <v>2</v>
      </c>
      <c r="D25" s="106">
        <f>H7-G16</f>
        <v>77653</v>
      </c>
      <c r="E25" s="107">
        <f>(-D25/G16)</f>
        <v>-7.8253754069995352E-2</v>
      </c>
      <c r="F25" s="108"/>
      <c r="G25" s="65"/>
      <c r="H25" s="65"/>
      <c r="I25" s="65"/>
    </row>
    <row r="26" spans="1:9" ht="15" x14ac:dyDescent="0.25">
      <c r="A26" s="98" t="str">
        <f t="shared" si="2"/>
        <v>Welty Construction Company</v>
      </c>
      <c r="B26" s="105">
        <f>(1-((H8-G16)/G16))*30</f>
        <v>19.8605494380358</v>
      </c>
      <c r="C26" s="100">
        <f t="shared" si="1"/>
        <v>6</v>
      </c>
      <c r="D26" s="103">
        <f>H8-H8</f>
        <v>0</v>
      </c>
      <c r="E26" s="104">
        <f>(-D26/G16)</f>
        <v>0</v>
      </c>
      <c r="F26" s="108"/>
      <c r="G26" s="65"/>
      <c r="H26" s="65"/>
      <c r="I26" s="65"/>
    </row>
    <row r="27" spans="1:9" ht="15" x14ac:dyDescent="0.25">
      <c r="A27" s="98" t="str">
        <f t="shared" si="2"/>
        <v>Con-Real, LP</v>
      </c>
      <c r="B27" s="105">
        <f>(1-((H9-G16)/G16))*30</f>
        <v>20.319865608274725</v>
      </c>
      <c r="C27" s="100">
        <f t="shared" si="1"/>
        <v>4</v>
      </c>
      <c r="D27" s="103">
        <f>H9-G16</f>
        <v>320194</v>
      </c>
      <c r="E27" s="104">
        <f>(-D27/G16)</f>
        <v>-0.32267114639084249</v>
      </c>
      <c r="F27" s="108"/>
      <c r="G27" s="65"/>
      <c r="H27" s="65"/>
      <c r="I27" s="65"/>
    </row>
    <row r="28" spans="1:9" x14ac:dyDescent="0.2">
      <c r="A28" s="65"/>
      <c r="B28" s="65"/>
      <c r="C28" s="65"/>
      <c r="D28" s="65"/>
      <c r="E28" s="65"/>
      <c r="F28" s="65"/>
      <c r="G28" s="65"/>
      <c r="H28" s="65"/>
      <c r="I28" s="65"/>
    </row>
    <row r="29" spans="1:9" x14ac:dyDescent="0.2">
      <c r="A29" s="65"/>
      <c r="B29" s="65"/>
      <c r="C29" s="65"/>
      <c r="D29" s="65"/>
      <c r="E29" s="65"/>
      <c r="F29" s="65"/>
      <c r="G29" s="65"/>
      <c r="H29" s="65"/>
      <c r="I29" s="65"/>
    </row>
    <row r="30" spans="1:9" x14ac:dyDescent="0.2">
      <c r="A30" s="65"/>
      <c r="B30" s="65"/>
      <c r="C30" s="65"/>
      <c r="D30" s="65"/>
      <c r="E30" s="65"/>
      <c r="F30" s="65"/>
      <c r="G30" s="65"/>
      <c r="H30" s="65"/>
      <c r="I30" s="65"/>
    </row>
    <row r="31" spans="1:9" x14ac:dyDescent="0.2">
      <c r="A31" s="65"/>
      <c r="B31" s="65"/>
      <c r="C31" s="65"/>
      <c r="D31" s="65"/>
      <c r="E31" s="65"/>
      <c r="F31" s="65"/>
      <c r="G31" s="65"/>
      <c r="H31" s="65"/>
      <c r="I31" s="65"/>
    </row>
  </sheetData>
  <mergeCells count="6">
    <mergeCell ref="A20:E20"/>
    <mergeCell ref="A1:A3"/>
    <mergeCell ref="B1:H1"/>
    <mergeCell ref="B2:C2"/>
    <mergeCell ref="D2:G2"/>
    <mergeCell ref="H2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17" sqref="A17"/>
    </sheetView>
  </sheetViews>
  <sheetFormatPr defaultRowHeight="12.75" x14ac:dyDescent="0.2"/>
  <cols>
    <col min="1" max="1" width="44" bestFit="1" customWidth="1"/>
    <col min="2" max="5" width="7" bestFit="1" customWidth="1"/>
    <col min="6" max="6" width="8.28515625" bestFit="1" customWidth="1"/>
    <col min="7" max="8" width="7" bestFit="1" customWidth="1"/>
    <col min="9" max="9" width="17.5703125" bestFit="1" customWidth="1"/>
    <col min="10" max="10" width="10.42578125" bestFit="1" customWidth="1"/>
  </cols>
  <sheetData>
    <row r="1" spans="1:10" ht="15.75" x14ac:dyDescent="0.25">
      <c r="A1" s="140" t="s">
        <v>0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x14ac:dyDescent="0.2">
      <c r="A2" s="142" t="str">
        <f>Responses!A2</f>
        <v>RFP730-17050 CM@R Science Building Renovation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5.75" thickBot="1" x14ac:dyDescent="0.25">
      <c r="A3" s="52"/>
      <c r="B3" s="52"/>
      <c r="C3" s="52"/>
      <c r="D3" s="52"/>
      <c r="E3" s="52"/>
      <c r="F3" s="52"/>
      <c r="G3" s="52"/>
      <c r="H3" s="52"/>
      <c r="I3" s="58"/>
      <c r="J3" s="58"/>
    </row>
    <row r="4" spans="1:10" ht="72.75" thickBot="1" x14ac:dyDescent="0.25">
      <c r="A4" s="6" t="s">
        <v>2</v>
      </c>
      <c r="B4" s="24" t="str">
        <f>'Technical Summary'!B4</f>
        <v>Evaluator 1</v>
      </c>
      <c r="C4" s="24" t="str">
        <f>'Technical Summary'!C4</f>
        <v>Evaluator 2</v>
      </c>
      <c r="D4" s="24" t="str">
        <f>'Technical Summary'!D4</f>
        <v>Evaluator 3</v>
      </c>
      <c r="E4" s="24" t="str">
        <f>'Technical Summary'!E4</f>
        <v>Evaluator 4</v>
      </c>
      <c r="F4" s="24" t="str">
        <f>'Technical Summary'!F4</f>
        <v>Evaluator 5</v>
      </c>
      <c r="G4" s="24" t="str">
        <f>'Technical Summary'!G4</f>
        <v>Evaluator 6</v>
      </c>
      <c r="H4" s="24" t="str">
        <f>'Technical Summary'!H4</f>
        <v>Evaluator 7</v>
      </c>
      <c r="I4" s="25" t="s">
        <v>3</v>
      </c>
      <c r="J4" s="5" t="s">
        <v>1</v>
      </c>
    </row>
    <row r="5" spans="1:10" ht="15" x14ac:dyDescent="0.2">
      <c r="A5" s="26" t="str">
        <f>Responses!A5</f>
        <v>Archer Western Construction</v>
      </c>
      <c r="B5" s="27">
        <f>'1'!G5</f>
        <v>82.977089113121437</v>
      </c>
      <c r="C5" s="28">
        <f>'2'!G5</f>
        <v>58.977089113121437</v>
      </c>
      <c r="D5" s="28">
        <f>'3'!G5</f>
        <v>82.777089113121434</v>
      </c>
      <c r="E5" s="28">
        <f>'4'!G5</f>
        <v>66.977089113121437</v>
      </c>
      <c r="F5" s="28">
        <f>'5'!G5</f>
        <v>66.977089113121437</v>
      </c>
      <c r="G5" s="28">
        <f>'6'!G5</f>
        <v>78.777089113121434</v>
      </c>
      <c r="H5" s="28">
        <f>'7'!G5</f>
        <v>69.977089113121437</v>
      </c>
      <c r="I5" s="29">
        <f>AVERAGE(B5:H5)</f>
        <v>72.491374827407157</v>
      </c>
      <c r="J5" s="30">
        <f t="shared" ref="J5:J10" si="0">RANK(I5,$I$5:$I$10,0)</f>
        <v>4</v>
      </c>
    </row>
    <row r="6" spans="1:10" ht="15" x14ac:dyDescent="0.2">
      <c r="A6" s="26" t="str">
        <f>Responses!A6</f>
        <v>J.T. Vaughn Construction</v>
      </c>
      <c r="B6" s="27">
        <f>'1'!G6</f>
        <v>77.092248189349633</v>
      </c>
      <c r="C6" s="28">
        <f>'2'!G6</f>
        <v>64.092248189349633</v>
      </c>
      <c r="D6" s="28">
        <f>'3'!G6</f>
        <v>82.092248189349633</v>
      </c>
      <c r="E6" s="28">
        <f>'4'!G6</f>
        <v>78.092248189349633</v>
      </c>
      <c r="F6" s="28">
        <f>'5'!G6</f>
        <v>81.092248189349633</v>
      </c>
      <c r="G6" s="28">
        <f>'6'!G6</f>
        <v>87.092248189349633</v>
      </c>
      <c r="H6" s="28">
        <f>'7'!G6</f>
        <v>62.092248189349633</v>
      </c>
      <c r="I6" s="29">
        <f t="shared" ref="I6:I10" si="1">AVERAGE(B6:H6)</f>
        <v>75.94939104649248</v>
      </c>
      <c r="J6" s="30">
        <f t="shared" si="0"/>
        <v>3</v>
      </c>
    </row>
    <row r="7" spans="1:10" s="129" customFormat="1" ht="15" x14ac:dyDescent="0.2">
      <c r="A7" s="124" t="str">
        <f>Responses!A7</f>
        <v>Tellepsen</v>
      </c>
      <c r="B7" s="125">
        <f>'1'!G7</f>
        <v>84.8</v>
      </c>
      <c r="C7" s="126">
        <f>'2'!G7</f>
        <v>82</v>
      </c>
      <c r="D7" s="126">
        <f>'3'!G7</f>
        <v>92</v>
      </c>
      <c r="E7" s="126">
        <f>'4'!G7</f>
        <v>86</v>
      </c>
      <c r="F7" s="126">
        <f>'5'!G7</f>
        <v>91</v>
      </c>
      <c r="G7" s="126">
        <f>'6'!G7</f>
        <v>89.6</v>
      </c>
      <c r="H7" s="126">
        <f>'7'!G7</f>
        <v>98</v>
      </c>
      <c r="I7" s="127">
        <f t="shared" si="1"/>
        <v>89.05714285714285</v>
      </c>
      <c r="J7" s="128">
        <f t="shared" si="0"/>
        <v>1</v>
      </c>
    </row>
    <row r="8" spans="1:10" ht="15" x14ac:dyDescent="0.2">
      <c r="A8" s="26" t="str">
        <f>Responses!A8</f>
        <v>The Whiting-Turner Contracting Co.</v>
      </c>
      <c r="B8" s="27">
        <f>'1'!G8</f>
        <v>85.052387377900146</v>
      </c>
      <c r="C8" s="28">
        <f>'2'!G8</f>
        <v>69.652387377900141</v>
      </c>
      <c r="D8" s="28">
        <f>'3'!G8</f>
        <v>83.652387377900141</v>
      </c>
      <c r="E8" s="28">
        <f>'4'!G8</f>
        <v>88.652387377900141</v>
      </c>
      <c r="F8" s="28">
        <f>'5'!G8</f>
        <v>81.652387377900141</v>
      </c>
      <c r="G8" s="28">
        <f>'6'!G8</f>
        <v>95.652387377900141</v>
      </c>
      <c r="H8" s="28">
        <f>'7'!G8</f>
        <v>95.652387377900141</v>
      </c>
      <c r="I8" s="29">
        <f t="shared" si="1"/>
        <v>85.70953023504299</v>
      </c>
      <c r="J8" s="30">
        <f t="shared" si="0"/>
        <v>2</v>
      </c>
    </row>
    <row r="9" spans="1:10" ht="15" x14ac:dyDescent="0.2">
      <c r="A9" s="26" t="str">
        <f>Responses!A9</f>
        <v>Welty Construction Company</v>
      </c>
      <c r="B9" s="27">
        <f>'1'!G9</f>
        <v>73.660549438035801</v>
      </c>
      <c r="C9" s="28">
        <f>'2'!G9</f>
        <v>71.860549438035804</v>
      </c>
      <c r="D9" s="28">
        <f>'3'!G9</f>
        <v>73.860549438035804</v>
      </c>
      <c r="E9" s="28">
        <f>'4'!G9</f>
        <v>67.860549438035804</v>
      </c>
      <c r="F9" s="28">
        <f>'5'!G9</f>
        <v>64.860549438035804</v>
      </c>
      <c r="G9" s="28">
        <f>'6'!G9</f>
        <v>88.660549438035801</v>
      </c>
      <c r="H9" s="28">
        <f>'7'!G9</f>
        <v>64.860549438035804</v>
      </c>
      <c r="I9" s="29">
        <f t="shared" si="1"/>
        <v>72.23197800946437</v>
      </c>
      <c r="J9" s="30">
        <f t="shared" si="0"/>
        <v>5</v>
      </c>
    </row>
    <row r="10" spans="1:10" ht="15" x14ac:dyDescent="0.2">
      <c r="A10" s="26" t="str">
        <f>Responses!A10</f>
        <v>Con-Real, LP</v>
      </c>
      <c r="B10" s="27">
        <f>'1'!G10</f>
        <v>74.319865608274725</v>
      </c>
      <c r="C10" s="28">
        <f>'2'!G10</f>
        <v>84.319865608274725</v>
      </c>
      <c r="D10" s="28">
        <f>'3'!G10</f>
        <v>75.319865608274725</v>
      </c>
      <c r="E10" s="28">
        <f>'4'!G10</f>
        <v>62.319865608274725</v>
      </c>
      <c r="F10" s="28">
        <f>'5'!G10</f>
        <v>59.319865608274725</v>
      </c>
      <c r="G10" s="28">
        <f>'6'!G10</f>
        <v>71.519865608274728</v>
      </c>
      <c r="H10" s="28">
        <f>'7'!G10</f>
        <v>60.319865608274725</v>
      </c>
      <c r="I10" s="29">
        <f t="shared" si="1"/>
        <v>69.634151322560427</v>
      </c>
      <c r="J10" s="30">
        <f t="shared" si="0"/>
        <v>6</v>
      </c>
    </row>
    <row r="12" spans="1:10" x14ac:dyDescent="0.2">
      <c r="F12" s="51"/>
      <c r="G12" s="51"/>
      <c r="H12" s="51"/>
      <c r="I12" s="51"/>
    </row>
    <row r="13" spans="1:10" x14ac:dyDescent="0.2">
      <c r="F13" s="51"/>
      <c r="G13" s="51"/>
      <c r="H13" s="51"/>
      <c r="I13" s="51"/>
    </row>
    <row r="15" spans="1:10" ht="15" x14ac:dyDescent="0.2">
      <c r="A15" s="59" t="s">
        <v>69</v>
      </c>
    </row>
    <row r="16" spans="1:10" ht="15" x14ac:dyDescent="0.2">
      <c r="A16" s="52"/>
    </row>
    <row r="17" spans="1:1" ht="15" x14ac:dyDescent="0.2">
      <c r="A17" s="59" t="s">
        <v>70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I7" sqref="I7"/>
    </sheetView>
  </sheetViews>
  <sheetFormatPr defaultRowHeight="15" x14ac:dyDescent="0.2"/>
  <cols>
    <col min="1" max="1" width="32.5703125" style="52" customWidth="1"/>
    <col min="2" max="3" width="10.85546875" style="52" customWidth="1"/>
    <col min="4" max="4" width="9.140625" style="52"/>
    <col min="5" max="5" width="31.42578125" style="52" customWidth="1"/>
    <col min="6" max="6" width="11" style="52" customWidth="1"/>
    <col min="7" max="7" width="11.42578125" style="52" customWidth="1"/>
    <col min="8" max="8" width="11.7109375" style="52" customWidth="1"/>
    <col min="9" max="16384" width="9.140625" style="52"/>
  </cols>
  <sheetData>
    <row r="1" spans="1:8" ht="15.75" x14ac:dyDescent="0.25">
      <c r="A1" s="140" t="s">
        <v>46</v>
      </c>
      <c r="B1" s="140"/>
      <c r="C1" s="140"/>
      <c r="D1" s="140"/>
      <c r="E1" s="140"/>
      <c r="F1" s="140"/>
      <c r="G1" s="140"/>
      <c r="H1" s="140"/>
    </row>
    <row r="2" spans="1:8" ht="15.75" x14ac:dyDescent="0.25">
      <c r="A2" s="174" t="str">
        <f>[2]Cover!A6</f>
        <v>RFP730-17050 CM@R Science Building Renovation</v>
      </c>
      <c r="B2" s="140"/>
      <c r="C2" s="140"/>
      <c r="D2" s="140"/>
      <c r="E2" s="140"/>
      <c r="F2" s="140"/>
      <c r="G2" s="140"/>
      <c r="H2" s="140"/>
    </row>
    <row r="4" spans="1:8" ht="16.5" thickBot="1" x14ac:dyDescent="0.3">
      <c r="A4" s="52" t="s">
        <v>47</v>
      </c>
      <c r="B4" s="175" t="s">
        <v>68</v>
      </c>
      <c r="C4" s="175"/>
      <c r="D4" s="175"/>
      <c r="E4" s="175"/>
    </row>
    <row r="6" spans="1:8" ht="15.75" thickBot="1" x14ac:dyDescent="0.25">
      <c r="A6" s="52" t="s">
        <v>48</v>
      </c>
      <c r="B6" s="176">
        <f>[2]Cover!E13</f>
        <v>0</v>
      </c>
      <c r="C6" s="176"/>
      <c r="D6" s="176"/>
      <c r="E6" s="176"/>
    </row>
    <row r="8" spans="1:8" x14ac:dyDescent="0.2">
      <c r="A8" s="177" t="s">
        <v>49</v>
      </c>
      <c r="B8" s="177"/>
      <c r="C8" s="177"/>
      <c r="D8" s="177"/>
      <c r="E8" s="177"/>
      <c r="F8" s="177"/>
      <c r="G8" s="177"/>
      <c r="H8" s="177"/>
    </row>
    <row r="9" spans="1:8" x14ac:dyDescent="0.2">
      <c r="A9" s="177"/>
      <c r="B9" s="177"/>
      <c r="C9" s="177"/>
      <c r="D9" s="177"/>
      <c r="E9" s="177"/>
      <c r="F9" s="177"/>
      <c r="G9" s="177"/>
      <c r="H9" s="177"/>
    </row>
    <row r="10" spans="1:8" ht="15.75" thickBot="1" x14ac:dyDescent="0.25"/>
    <row r="11" spans="1:8" ht="16.5" thickTop="1" x14ac:dyDescent="0.25">
      <c r="A11" s="178" t="s">
        <v>50</v>
      </c>
      <c r="B11" s="179"/>
      <c r="C11" s="179"/>
      <c r="D11" s="179"/>
      <c r="E11" s="180"/>
    </row>
    <row r="12" spans="1:8" x14ac:dyDescent="0.2">
      <c r="A12" s="165" t="s">
        <v>51</v>
      </c>
      <c r="B12" s="166"/>
      <c r="C12" s="166"/>
      <c r="D12" s="166"/>
      <c r="E12" s="167"/>
    </row>
    <row r="13" spans="1:8" x14ac:dyDescent="0.2">
      <c r="A13" s="168" t="s">
        <v>52</v>
      </c>
      <c r="B13" s="169"/>
      <c r="C13" s="169"/>
      <c r="D13" s="169"/>
      <c r="E13" s="170"/>
    </row>
    <row r="14" spans="1:8" x14ac:dyDescent="0.2">
      <c r="A14" s="168" t="s">
        <v>53</v>
      </c>
      <c r="B14" s="169"/>
      <c r="C14" s="169"/>
      <c r="D14" s="169"/>
      <c r="E14" s="170"/>
    </row>
    <row r="15" spans="1:8" x14ac:dyDescent="0.2">
      <c r="A15" s="168" t="s">
        <v>54</v>
      </c>
      <c r="B15" s="169"/>
      <c r="C15" s="169"/>
      <c r="D15" s="169"/>
      <c r="E15" s="170"/>
    </row>
    <row r="16" spans="1:8" x14ac:dyDescent="0.2">
      <c r="A16" s="168" t="s">
        <v>55</v>
      </c>
      <c r="B16" s="169"/>
      <c r="C16" s="169"/>
      <c r="D16" s="169"/>
      <c r="E16" s="170"/>
    </row>
    <row r="17" spans="1:15" ht="15.75" thickBot="1" x14ac:dyDescent="0.25">
      <c r="A17" s="171" t="s">
        <v>56</v>
      </c>
      <c r="B17" s="172"/>
      <c r="C17" s="172"/>
      <c r="D17" s="172"/>
      <c r="E17" s="173"/>
    </row>
    <row r="18" spans="1:15" ht="16.5" thickTop="1" thickBot="1" x14ac:dyDescent="0.25"/>
    <row r="19" spans="1:15" ht="16.5" thickTop="1" x14ac:dyDescent="0.25">
      <c r="A19" s="156" t="s">
        <v>57</v>
      </c>
      <c r="B19" s="157"/>
      <c r="C19" s="157"/>
      <c r="D19" s="157"/>
      <c r="E19" s="157"/>
      <c r="F19" s="130" t="s">
        <v>58</v>
      </c>
      <c r="G19" s="130" t="s">
        <v>59</v>
      </c>
      <c r="H19" s="131" t="s">
        <v>25</v>
      </c>
    </row>
    <row r="20" spans="1:15" s="135" customFormat="1" x14ac:dyDescent="0.2">
      <c r="A20" s="158" t="s">
        <v>60</v>
      </c>
      <c r="B20" s="159"/>
      <c r="C20" s="159"/>
      <c r="D20" s="159"/>
      <c r="E20" s="160"/>
      <c r="F20" s="132"/>
      <c r="G20" s="133">
        <v>6</v>
      </c>
      <c r="H20" s="134">
        <f>F20*G20</f>
        <v>0</v>
      </c>
      <c r="K20" s="136"/>
      <c r="L20" s="136"/>
      <c r="M20" s="136"/>
      <c r="N20" s="136"/>
      <c r="O20" s="136"/>
    </row>
    <row r="21" spans="1:15" s="135" customFormat="1" x14ac:dyDescent="0.2">
      <c r="A21" s="158" t="s">
        <v>61</v>
      </c>
      <c r="B21" s="159"/>
      <c r="C21" s="159"/>
      <c r="D21" s="159"/>
      <c r="E21" s="160"/>
      <c r="F21" s="133"/>
      <c r="G21" s="133">
        <v>4</v>
      </c>
      <c r="H21" s="134">
        <f>F21*G21</f>
        <v>0</v>
      </c>
    </row>
    <row r="22" spans="1:15" s="135" customFormat="1" x14ac:dyDescent="0.2">
      <c r="A22" s="158" t="s">
        <v>62</v>
      </c>
      <c r="B22" s="159"/>
      <c r="C22" s="159"/>
      <c r="D22" s="159"/>
      <c r="E22" s="160"/>
      <c r="F22" s="133"/>
      <c r="G22" s="133">
        <v>4</v>
      </c>
      <c r="H22" s="134">
        <f>F22*G22</f>
        <v>0</v>
      </c>
    </row>
    <row r="23" spans="1:15" s="135" customFormat="1" x14ac:dyDescent="0.2">
      <c r="A23" s="161" t="s">
        <v>63</v>
      </c>
      <c r="B23" s="162"/>
      <c r="C23" s="162"/>
      <c r="D23" s="162"/>
      <c r="E23" s="163"/>
      <c r="F23" s="137"/>
      <c r="G23" s="133">
        <v>6</v>
      </c>
      <c r="H23" s="134">
        <f>F23*G23</f>
        <v>0</v>
      </c>
      <c r="J23" s="136" t="s">
        <v>64</v>
      </c>
    </row>
    <row r="24" spans="1:15" ht="16.5" thickBot="1" x14ac:dyDescent="0.3">
      <c r="G24" s="138" t="s">
        <v>65</v>
      </c>
      <c r="H24" s="139">
        <f>SUM(H20:H23)</f>
        <v>0</v>
      </c>
    </row>
    <row r="25" spans="1:15" x14ac:dyDescent="0.2">
      <c r="A25" s="164" t="s">
        <v>66</v>
      </c>
      <c r="B25" s="164"/>
      <c r="C25" s="164"/>
      <c r="D25" s="164"/>
      <c r="E25" s="164"/>
    </row>
    <row r="27" spans="1:15" x14ac:dyDescent="0.2">
      <c r="A27" s="155" t="s">
        <v>67</v>
      </c>
      <c r="B27" s="155"/>
      <c r="C27" s="155"/>
    </row>
  </sheetData>
  <protectedRanges>
    <protectedRange sqref="F20:F22" name="Points"/>
  </protectedRanges>
  <mergeCells count="19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7:C27"/>
    <mergeCell ref="A19:E19"/>
    <mergeCell ref="A20:E20"/>
    <mergeCell ref="A21:E21"/>
    <mergeCell ref="A22:E22"/>
    <mergeCell ref="A23:E23"/>
    <mergeCell ref="A25:E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28" sqref="A28"/>
    </sheetView>
  </sheetViews>
  <sheetFormatPr defaultRowHeight="12.75" x14ac:dyDescent="0.2"/>
  <cols>
    <col min="1" max="1" width="36.85546875" customWidth="1"/>
    <col min="2" max="2" width="8.7109375" customWidth="1"/>
    <col min="3" max="3" width="8.42578125" customWidth="1"/>
    <col min="4" max="4" width="7.28515625" customWidth="1"/>
    <col min="5" max="5" width="8.140625" customWidth="1"/>
    <col min="6" max="6" width="12.42578125" customWidth="1"/>
  </cols>
  <sheetData>
    <row r="1" spans="1:8" ht="15.75" x14ac:dyDescent="0.25">
      <c r="A1" s="140" t="s">
        <v>0</v>
      </c>
      <c r="B1" s="141"/>
      <c r="C1" s="141"/>
      <c r="D1" s="141"/>
      <c r="E1" s="141"/>
      <c r="F1" s="141"/>
      <c r="G1" s="19"/>
      <c r="H1" s="19"/>
    </row>
    <row r="2" spans="1:8" ht="12.75" customHeight="1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  <c r="H2" s="19"/>
    </row>
    <row r="3" spans="1:8" ht="15.75" thickBot="1" x14ac:dyDescent="0.25">
      <c r="A3" s="19"/>
      <c r="B3" s="19"/>
      <c r="C3" s="19"/>
      <c r="D3" s="19"/>
      <c r="E3" s="19"/>
      <c r="F3" s="20"/>
      <c r="G3" s="19"/>
      <c r="H3" s="19"/>
    </row>
    <row r="4" spans="1:8" ht="75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60" t="s">
        <v>11</v>
      </c>
      <c r="G4" s="60" t="s">
        <v>9</v>
      </c>
      <c r="H4" s="23"/>
    </row>
    <row r="5" spans="1:8" ht="16.5" thickTop="1" x14ac:dyDescent="0.2">
      <c r="A5" s="57" t="str">
        <f>Responses!A5</f>
        <v>Archer Western Construction</v>
      </c>
      <c r="B5" s="17">
        <v>30</v>
      </c>
      <c r="C5" s="62">
        <v>14</v>
      </c>
      <c r="D5" s="62">
        <v>14</v>
      </c>
      <c r="E5" s="62">
        <v>24.977089113121433</v>
      </c>
      <c r="F5" s="18">
        <f t="shared" ref="F5:F10" si="0">SUM(B5:D5)</f>
        <v>58</v>
      </c>
      <c r="G5" s="18">
        <f t="shared" ref="G5:G10" si="1">SUM(B5:E5)</f>
        <v>82.977089113121437</v>
      </c>
      <c r="H5" s="23"/>
    </row>
    <row r="6" spans="1:8" ht="15" x14ac:dyDescent="0.2">
      <c r="A6" s="57" t="str">
        <f>Responses!A6</f>
        <v>J.T. Vaughn Construction</v>
      </c>
      <c r="B6" s="17">
        <v>27</v>
      </c>
      <c r="C6" s="62">
        <v>16</v>
      </c>
      <c r="D6" s="62">
        <v>14</v>
      </c>
      <c r="E6" s="62">
        <v>20.092248189349636</v>
      </c>
      <c r="F6" s="18">
        <f t="shared" si="0"/>
        <v>57</v>
      </c>
      <c r="G6" s="18">
        <f t="shared" si="1"/>
        <v>77.092248189349633</v>
      </c>
      <c r="H6" s="19"/>
    </row>
    <row r="7" spans="1:8" ht="15" x14ac:dyDescent="0.2">
      <c r="A7" s="57" t="str">
        <f>Responses!A7</f>
        <v>Tellepsen</v>
      </c>
      <c r="B7" s="17">
        <v>28.8</v>
      </c>
      <c r="C7" s="62">
        <v>12</v>
      </c>
      <c r="D7" s="62">
        <v>14</v>
      </c>
      <c r="E7" s="62">
        <v>30</v>
      </c>
      <c r="F7" s="18">
        <f t="shared" si="0"/>
        <v>54.8</v>
      </c>
      <c r="G7" s="18">
        <f t="shared" si="1"/>
        <v>84.8</v>
      </c>
      <c r="H7" s="31"/>
    </row>
    <row r="8" spans="1:8" ht="15" x14ac:dyDescent="0.2">
      <c r="A8" s="57" t="str">
        <f>Responses!A8</f>
        <v>The Whiting-Turner Contracting Co.</v>
      </c>
      <c r="B8" s="17">
        <v>27</v>
      </c>
      <c r="C8" s="62">
        <v>16</v>
      </c>
      <c r="D8" s="62">
        <v>14.4</v>
      </c>
      <c r="E8" s="62">
        <v>27.652387377900141</v>
      </c>
      <c r="F8" s="18">
        <f t="shared" si="0"/>
        <v>57.4</v>
      </c>
      <c r="G8" s="18">
        <f t="shared" si="1"/>
        <v>85.052387377900146</v>
      </c>
      <c r="H8" s="31"/>
    </row>
    <row r="9" spans="1:8" ht="15" x14ac:dyDescent="0.2">
      <c r="A9" s="57" t="str">
        <f>Responses!A9</f>
        <v>Welty Construction Company</v>
      </c>
      <c r="B9" s="17">
        <v>27</v>
      </c>
      <c r="C9" s="62">
        <v>12.8</v>
      </c>
      <c r="D9" s="62">
        <v>14</v>
      </c>
      <c r="E9" s="62">
        <v>19.8605494380358</v>
      </c>
      <c r="F9" s="18">
        <f t="shared" si="0"/>
        <v>53.8</v>
      </c>
      <c r="G9" s="18">
        <f t="shared" si="1"/>
        <v>73.660549438035801</v>
      </c>
      <c r="H9" s="31"/>
    </row>
    <row r="10" spans="1:8" ht="15" x14ac:dyDescent="0.2">
      <c r="A10" s="57" t="str">
        <f>Responses!A10</f>
        <v>Con-Real, LP</v>
      </c>
      <c r="B10" s="17">
        <v>24</v>
      </c>
      <c r="C10" s="62">
        <v>16</v>
      </c>
      <c r="D10" s="62">
        <v>14</v>
      </c>
      <c r="E10" s="62">
        <v>20.319865608274725</v>
      </c>
      <c r="F10" s="18">
        <f t="shared" si="0"/>
        <v>54</v>
      </c>
      <c r="G10" s="18">
        <f t="shared" si="1"/>
        <v>74.319865608274725</v>
      </c>
      <c r="H10" s="31"/>
    </row>
    <row r="11" spans="1:8" x14ac:dyDescent="0.2">
      <c r="H11" s="31"/>
    </row>
    <row r="12" spans="1:8" x14ac:dyDescent="0.2">
      <c r="H12" s="31"/>
    </row>
    <row r="13" spans="1:8" x14ac:dyDescent="0.2">
      <c r="A13" s="19"/>
      <c r="H13" s="31"/>
    </row>
  </sheetData>
  <mergeCells count="2">
    <mergeCell ref="A1:F1"/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9" sqref="G19"/>
    </sheetView>
  </sheetViews>
  <sheetFormatPr defaultRowHeight="12.75" x14ac:dyDescent="0.2"/>
  <cols>
    <col min="1" max="1" width="37.5703125" customWidth="1"/>
    <col min="2" max="2" width="8.42578125" customWidth="1"/>
    <col min="3" max="3" width="5.140625" customWidth="1"/>
    <col min="4" max="4" width="7.5703125" customWidth="1"/>
    <col min="5" max="5" width="11.42578125" customWidth="1"/>
    <col min="6" max="6" width="9.7109375" customWidth="1"/>
  </cols>
  <sheetData>
    <row r="1" spans="1:7" ht="15.75" x14ac:dyDescent="0.25">
      <c r="A1" s="140" t="s">
        <v>0</v>
      </c>
      <c r="B1" s="141"/>
      <c r="C1" s="141"/>
      <c r="D1" s="141"/>
      <c r="E1" s="141"/>
      <c r="F1" s="141"/>
    </row>
    <row r="2" spans="1:7" ht="12.75" customHeight="1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</row>
    <row r="3" spans="1:7" ht="15.75" thickBot="1" x14ac:dyDescent="0.25">
      <c r="A3" s="31"/>
      <c r="B3" s="31"/>
      <c r="C3" s="31"/>
      <c r="D3" s="31"/>
      <c r="E3" s="31"/>
      <c r="F3" s="32"/>
    </row>
    <row r="4" spans="1:7" ht="75" thickTop="1" thickBot="1" x14ac:dyDescent="0.25">
      <c r="A4" s="33" t="s">
        <v>4</v>
      </c>
      <c r="B4" s="34" t="s">
        <v>5</v>
      </c>
      <c r="C4" s="34" t="s">
        <v>6</v>
      </c>
      <c r="D4" s="34" t="s">
        <v>7</v>
      </c>
      <c r="E4" s="34" t="s">
        <v>8</v>
      </c>
      <c r="F4" s="60" t="s">
        <v>11</v>
      </c>
      <c r="G4" s="60" t="s">
        <v>9</v>
      </c>
    </row>
    <row r="5" spans="1:7" ht="21.75" customHeight="1" thickTop="1" x14ac:dyDescent="0.2">
      <c r="A5" s="57" t="str">
        <f>Responses!A5</f>
        <v>Archer Western Construction</v>
      </c>
      <c r="B5" s="17">
        <v>18</v>
      </c>
      <c r="C5" s="66">
        <v>8</v>
      </c>
      <c r="D5" s="66">
        <v>8</v>
      </c>
      <c r="E5" s="62">
        <v>24.977089113121433</v>
      </c>
      <c r="F5" s="18">
        <f t="shared" ref="F5:F10" si="0">SUM(B5:D5)</f>
        <v>34</v>
      </c>
      <c r="G5" s="18">
        <f>SUM(B5:E5)</f>
        <v>58.977089113121437</v>
      </c>
    </row>
    <row r="6" spans="1:7" ht="21" customHeight="1" x14ac:dyDescent="0.2">
      <c r="A6" s="57" t="str">
        <f>Responses!A6</f>
        <v>J.T. Vaughn Construction</v>
      </c>
      <c r="B6" s="17">
        <v>24</v>
      </c>
      <c r="C6" s="66">
        <v>12</v>
      </c>
      <c r="D6" s="66">
        <v>8</v>
      </c>
      <c r="E6" s="62">
        <v>20.092248189349636</v>
      </c>
      <c r="F6" s="18">
        <f t="shared" si="0"/>
        <v>44</v>
      </c>
      <c r="G6" s="18">
        <f t="shared" ref="G6:G10" si="1">SUM(B6:E6)</f>
        <v>64.092248189349633</v>
      </c>
    </row>
    <row r="7" spans="1:7" ht="24" customHeight="1" x14ac:dyDescent="0.2">
      <c r="A7" s="57" t="str">
        <f>Responses!A7</f>
        <v>Tellepsen</v>
      </c>
      <c r="B7" s="17">
        <v>24</v>
      </c>
      <c r="C7" s="66">
        <v>12</v>
      </c>
      <c r="D7" s="66">
        <v>16</v>
      </c>
      <c r="E7" s="62">
        <v>30</v>
      </c>
      <c r="F7" s="18">
        <f t="shared" si="0"/>
        <v>52</v>
      </c>
      <c r="G7" s="18">
        <f t="shared" si="1"/>
        <v>82</v>
      </c>
    </row>
    <row r="8" spans="1:7" ht="22.5" customHeight="1" x14ac:dyDescent="0.2">
      <c r="A8" s="57" t="str">
        <f>Responses!A8</f>
        <v>The Whiting-Turner Contracting Co.</v>
      </c>
      <c r="B8" s="17">
        <v>18</v>
      </c>
      <c r="C8" s="66">
        <v>12</v>
      </c>
      <c r="D8" s="66">
        <v>12</v>
      </c>
      <c r="E8" s="62">
        <v>27.652387377900141</v>
      </c>
      <c r="F8" s="18">
        <f t="shared" si="0"/>
        <v>42</v>
      </c>
      <c r="G8" s="18">
        <f t="shared" si="1"/>
        <v>69.652387377900141</v>
      </c>
    </row>
    <row r="9" spans="1:7" ht="20.25" customHeight="1" x14ac:dyDescent="0.2">
      <c r="A9" s="57" t="str">
        <f>Responses!A9</f>
        <v>Welty Construction Company</v>
      </c>
      <c r="B9" s="17">
        <v>24</v>
      </c>
      <c r="C9" s="66">
        <v>16</v>
      </c>
      <c r="D9" s="66">
        <v>12</v>
      </c>
      <c r="E9" s="62">
        <v>19.8605494380358</v>
      </c>
      <c r="F9" s="18">
        <f t="shared" si="0"/>
        <v>52</v>
      </c>
      <c r="G9" s="18">
        <f t="shared" si="1"/>
        <v>71.860549438035804</v>
      </c>
    </row>
    <row r="10" spans="1:7" ht="19.5" customHeight="1" x14ac:dyDescent="0.2">
      <c r="A10" s="57" t="str">
        <f>Responses!A10</f>
        <v>Con-Real, LP</v>
      </c>
      <c r="B10" s="17">
        <v>24</v>
      </c>
      <c r="C10" s="66">
        <v>20</v>
      </c>
      <c r="D10" s="66">
        <v>20</v>
      </c>
      <c r="E10" s="62">
        <v>20.319865608274725</v>
      </c>
      <c r="F10" s="18">
        <f t="shared" si="0"/>
        <v>64</v>
      </c>
      <c r="G10" s="18">
        <f t="shared" si="1"/>
        <v>84.319865608274725</v>
      </c>
    </row>
  </sheetData>
  <mergeCells count="2">
    <mergeCell ref="A1:F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5" sqref="E5:E10"/>
    </sheetView>
  </sheetViews>
  <sheetFormatPr defaultRowHeight="12.75" x14ac:dyDescent="0.2"/>
  <cols>
    <col min="1" max="1" width="36.85546875" customWidth="1"/>
    <col min="2" max="2" width="7.7109375" customWidth="1"/>
    <col min="3" max="4" width="6.42578125" customWidth="1"/>
    <col min="5" max="5" width="7.85546875" customWidth="1"/>
    <col min="6" max="6" width="10.5703125" customWidth="1"/>
  </cols>
  <sheetData>
    <row r="1" spans="1:7" ht="15.75" x14ac:dyDescent="0.25">
      <c r="A1" s="140" t="s">
        <v>0</v>
      </c>
      <c r="B1" s="141"/>
      <c r="C1" s="141"/>
      <c r="D1" s="141"/>
      <c r="E1" s="141"/>
      <c r="F1" s="141"/>
    </row>
    <row r="2" spans="1:7" ht="12.75" customHeight="1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</row>
    <row r="3" spans="1:7" ht="15.75" thickBot="1" x14ac:dyDescent="0.25">
      <c r="A3" s="35"/>
      <c r="B3" s="35"/>
      <c r="C3" s="35"/>
      <c r="D3" s="35"/>
      <c r="E3" s="35"/>
      <c r="F3" s="36"/>
    </row>
    <row r="4" spans="1:7" ht="75" thickTop="1" thickBot="1" x14ac:dyDescent="0.25">
      <c r="A4" s="37" t="s">
        <v>4</v>
      </c>
      <c r="B4" s="38" t="s">
        <v>5</v>
      </c>
      <c r="C4" s="38" t="s">
        <v>6</v>
      </c>
      <c r="D4" s="38" t="s">
        <v>7</v>
      </c>
      <c r="E4" s="38" t="s">
        <v>8</v>
      </c>
      <c r="F4" s="60" t="s">
        <v>11</v>
      </c>
      <c r="G4" s="60" t="s">
        <v>9</v>
      </c>
    </row>
    <row r="5" spans="1:7" ht="23.25" customHeight="1" thickTop="1" x14ac:dyDescent="0.2">
      <c r="A5" s="57" t="str">
        <f>Responses!A5</f>
        <v>Archer Western Construction</v>
      </c>
      <c r="B5" s="17">
        <v>27</v>
      </c>
      <c r="C5" s="56">
        <v>14</v>
      </c>
      <c r="D5" s="56">
        <v>16.8</v>
      </c>
      <c r="E5" s="56">
        <v>24.977089113121433</v>
      </c>
      <c r="F5" s="18">
        <f>SUM(B5:D5)</f>
        <v>57.8</v>
      </c>
      <c r="G5" s="18">
        <f>SUM(B5:E5)</f>
        <v>82.777089113121434</v>
      </c>
    </row>
    <row r="6" spans="1:7" ht="20.25" customHeight="1" x14ac:dyDescent="0.2">
      <c r="A6" s="57" t="str">
        <f>Responses!A6</f>
        <v>J.T. Vaughn Construction</v>
      </c>
      <c r="B6" s="17">
        <v>30</v>
      </c>
      <c r="C6" s="56">
        <v>14</v>
      </c>
      <c r="D6" s="56">
        <v>18</v>
      </c>
      <c r="E6" s="56">
        <v>20.092248189349636</v>
      </c>
      <c r="F6" s="18">
        <f t="shared" ref="F6:F10" si="0">SUM(B6:D6)</f>
        <v>62</v>
      </c>
      <c r="G6" s="18">
        <f t="shared" ref="G6:G10" si="1">SUM(B6:E6)</f>
        <v>82.092248189349633</v>
      </c>
    </row>
    <row r="7" spans="1:7" ht="23.25" customHeight="1" x14ac:dyDescent="0.2">
      <c r="A7" s="57" t="str">
        <f>Responses!A7</f>
        <v>Tellepsen</v>
      </c>
      <c r="B7" s="17">
        <v>30</v>
      </c>
      <c r="C7" s="56">
        <v>14</v>
      </c>
      <c r="D7" s="56">
        <v>18</v>
      </c>
      <c r="E7" s="56">
        <v>30</v>
      </c>
      <c r="F7" s="18">
        <f t="shared" si="0"/>
        <v>62</v>
      </c>
      <c r="G7" s="18">
        <f t="shared" si="1"/>
        <v>92</v>
      </c>
    </row>
    <row r="8" spans="1:7" ht="26.25" customHeight="1" x14ac:dyDescent="0.2">
      <c r="A8" s="57" t="str">
        <f>Responses!A8</f>
        <v>The Whiting-Turner Contracting Co.</v>
      </c>
      <c r="B8" s="17">
        <v>24</v>
      </c>
      <c r="C8" s="56">
        <v>16</v>
      </c>
      <c r="D8" s="56">
        <v>16</v>
      </c>
      <c r="E8" s="56">
        <v>27.652387377900141</v>
      </c>
      <c r="F8" s="18">
        <f t="shared" si="0"/>
        <v>56</v>
      </c>
      <c r="G8" s="18">
        <f t="shared" si="1"/>
        <v>83.652387377900141</v>
      </c>
    </row>
    <row r="9" spans="1:7" ht="23.25" customHeight="1" x14ac:dyDescent="0.2">
      <c r="A9" s="57" t="str">
        <f>Responses!A9</f>
        <v>Welty Construction Company</v>
      </c>
      <c r="B9" s="17">
        <v>24</v>
      </c>
      <c r="C9" s="56">
        <v>16</v>
      </c>
      <c r="D9" s="56">
        <v>14</v>
      </c>
      <c r="E9" s="56">
        <v>19.8605494380358</v>
      </c>
      <c r="F9" s="18">
        <f t="shared" si="0"/>
        <v>54</v>
      </c>
      <c r="G9" s="18">
        <f t="shared" si="1"/>
        <v>73.860549438035804</v>
      </c>
    </row>
    <row r="10" spans="1:7" ht="24" customHeight="1" x14ac:dyDescent="0.2">
      <c r="A10" s="57" t="str">
        <f>Responses!A10</f>
        <v>Con-Real, LP</v>
      </c>
      <c r="B10" s="17">
        <v>21</v>
      </c>
      <c r="C10" s="56">
        <v>18</v>
      </c>
      <c r="D10" s="56">
        <v>16</v>
      </c>
      <c r="E10" s="56">
        <v>20.319865608274725</v>
      </c>
      <c r="F10" s="18">
        <f t="shared" si="0"/>
        <v>55</v>
      </c>
      <c r="G10" s="18">
        <f t="shared" si="1"/>
        <v>75.319865608274725</v>
      </c>
    </row>
  </sheetData>
  <mergeCells count="2">
    <mergeCell ref="A1:F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J17" sqref="J17"/>
    </sheetView>
  </sheetViews>
  <sheetFormatPr defaultRowHeight="12.75" x14ac:dyDescent="0.2"/>
  <cols>
    <col min="1" max="1" width="28.7109375" bestFit="1" customWidth="1"/>
    <col min="2" max="2" width="8.42578125" customWidth="1"/>
    <col min="3" max="4" width="7.5703125" customWidth="1"/>
    <col min="5" max="5" width="8.7109375" customWidth="1"/>
    <col min="6" max="6" width="7" bestFit="1" customWidth="1"/>
  </cols>
  <sheetData>
    <row r="1" spans="1:7" ht="15.75" x14ac:dyDescent="0.25">
      <c r="A1" s="140" t="s">
        <v>0</v>
      </c>
      <c r="B1" s="141"/>
      <c r="C1" s="141"/>
      <c r="D1" s="141"/>
      <c r="E1" s="141"/>
      <c r="F1" s="141"/>
    </row>
    <row r="2" spans="1:7" ht="12.75" customHeight="1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</row>
    <row r="3" spans="1:7" ht="15.75" thickBot="1" x14ac:dyDescent="0.25">
      <c r="A3" s="39"/>
      <c r="B3" s="39"/>
      <c r="C3" s="39"/>
      <c r="D3" s="39"/>
      <c r="E3" s="39"/>
      <c r="F3" s="40"/>
    </row>
    <row r="4" spans="1:7" ht="75" thickTop="1" thickBot="1" x14ac:dyDescent="0.25">
      <c r="A4" s="41" t="s">
        <v>4</v>
      </c>
      <c r="B4" s="42" t="s">
        <v>5</v>
      </c>
      <c r="C4" s="42" t="s">
        <v>6</v>
      </c>
      <c r="D4" s="42" t="s">
        <v>7</v>
      </c>
      <c r="E4" s="42" t="s">
        <v>8</v>
      </c>
      <c r="F4" s="60" t="s">
        <v>11</v>
      </c>
      <c r="G4" s="60" t="s">
        <v>9</v>
      </c>
    </row>
    <row r="5" spans="1:7" ht="24" customHeight="1" thickTop="1" x14ac:dyDescent="0.2">
      <c r="A5" s="57" t="str">
        <f>Responses!A5</f>
        <v>Archer Western Construction</v>
      </c>
      <c r="B5" s="17">
        <v>18</v>
      </c>
      <c r="C5" s="66">
        <v>12</v>
      </c>
      <c r="D5" s="66">
        <v>12</v>
      </c>
      <c r="E5" s="62">
        <v>24.977089113121433</v>
      </c>
      <c r="F5" s="18">
        <f>SUM(B5:D5)</f>
        <v>42</v>
      </c>
      <c r="G5" s="18">
        <f>SUM(B5:E5)</f>
        <v>66.977089113121437</v>
      </c>
    </row>
    <row r="6" spans="1:7" ht="24.75" customHeight="1" x14ac:dyDescent="0.2">
      <c r="A6" s="57" t="str">
        <f>Responses!A6</f>
        <v>J.T. Vaughn Construction</v>
      </c>
      <c r="B6" s="17">
        <v>24</v>
      </c>
      <c r="C6" s="66">
        <v>18</v>
      </c>
      <c r="D6" s="66">
        <v>16</v>
      </c>
      <c r="E6" s="62">
        <v>20.092248189349636</v>
      </c>
      <c r="F6" s="18">
        <f t="shared" ref="F6:F10" si="0">SUM(B6:D6)</f>
        <v>58</v>
      </c>
      <c r="G6" s="18">
        <f t="shared" ref="G6:G10" si="1">SUM(B6:E6)</f>
        <v>78.092248189349633</v>
      </c>
    </row>
    <row r="7" spans="1:7" ht="24" customHeight="1" x14ac:dyDescent="0.2">
      <c r="A7" s="57" t="str">
        <f>Responses!A7</f>
        <v>Tellepsen</v>
      </c>
      <c r="B7" s="17">
        <v>24</v>
      </c>
      <c r="C7" s="66">
        <v>16</v>
      </c>
      <c r="D7" s="66">
        <v>16</v>
      </c>
      <c r="E7" s="62">
        <v>30</v>
      </c>
      <c r="F7" s="18">
        <f t="shared" si="0"/>
        <v>56</v>
      </c>
      <c r="G7" s="18">
        <f t="shared" si="1"/>
        <v>86</v>
      </c>
    </row>
    <row r="8" spans="1:7" ht="24.75" customHeight="1" x14ac:dyDescent="0.2">
      <c r="A8" s="57" t="str">
        <f>Responses!A8</f>
        <v>The Whiting-Turner Contracting Co.</v>
      </c>
      <c r="B8" s="17">
        <v>27</v>
      </c>
      <c r="C8" s="66">
        <v>18</v>
      </c>
      <c r="D8" s="66">
        <v>16</v>
      </c>
      <c r="E8" s="62">
        <v>27.652387377900141</v>
      </c>
      <c r="F8" s="18">
        <f t="shared" si="0"/>
        <v>61</v>
      </c>
      <c r="G8" s="18">
        <f t="shared" si="1"/>
        <v>88.652387377900141</v>
      </c>
    </row>
    <row r="9" spans="1:7" ht="24.75" customHeight="1" x14ac:dyDescent="0.2">
      <c r="A9" s="57" t="str">
        <f>Responses!A9</f>
        <v>Welty Construction Company</v>
      </c>
      <c r="B9" s="17">
        <v>24</v>
      </c>
      <c r="C9" s="66">
        <v>12</v>
      </c>
      <c r="D9" s="66">
        <v>12</v>
      </c>
      <c r="E9" s="62">
        <v>19.8605494380358</v>
      </c>
      <c r="F9" s="18">
        <f t="shared" si="0"/>
        <v>48</v>
      </c>
      <c r="G9" s="18">
        <f t="shared" si="1"/>
        <v>67.860549438035804</v>
      </c>
    </row>
    <row r="10" spans="1:7" ht="21" customHeight="1" x14ac:dyDescent="0.2">
      <c r="A10" s="57" t="str">
        <f>Responses!A10</f>
        <v>Con-Real, LP</v>
      </c>
      <c r="B10" s="17">
        <v>18</v>
      </c>
      <c r="C10" s="66">
        <v>12</v>
      </c>
      <c r="D10" s="66">
        <v>12</v>
      </c>
      <c r="E10" s="62">
        <v>20.319865608274725</v>
      </c>
      <c r="F10" s="18">
        <f t="shared" si="0"/>
        <v>42</v>
      </c>
      <c r="G10" s="18">
        <f t="shared" si="1"/>
        <v>62.319865608274725</v>
      </c>
    </row>
  </sheetData>
  <mergeCells count="2">
    <mergeCell ref="A1:F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L9" sqref="L9"/>
    </sheetView>
  </sheetViews>
  <sheetFormatPr defaultRowHeight="12.75" x14ac:dyDescent="0.2"/>
  <cols>
    <col min="1" max="1" width="39.42578125" customWidth="1"/>
    <col min="2" max="2" width="7" bestFit="1" customWidth="1"/>
    <col min="3" max="5" width="6.42578125" bestFit="1" customWidth="1"/>
    <col min="6" max="6" width="10.42578125" customWidth="1"/>
  </cols>
  <sheetData>
    <row r="1" spans="1:7" ht="15.75" x14ac:dyDescent="0.25">
      <c r="A1" s="140" t="s">
        <v>0</v>
      </c>
      <c r="B1" s="141"/>
      <c r="C1" s="141"/>
      <c r="D1" s="141"/>
      <c r="E1" s="141"/>
      <c r="F1" s="141"/>
    </row>
    <row r="2" spans="1:7" ht="12.75" customHeight="1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</row>
    <row r="3" spans="1:7" ht="15.75" thickBot="1" x14ac:dyDescent="0.25">
      <c r="A3" s="43"/>
      <c r="B3" s="43"/>
      <c r="C3" s="43"/>
      <c r="D3" s="43"/>
      <c r="E3" s="43"/>
      <c r="F3" s="44"/>
    </row>
    <row r="4" spans="1:7" ht="75" thickTop="1" thickBot="1" x14ac:dyDescent="0.25">
      <c r="A4" s="45" t="s">
        <v>4</v>
      </c>
      <c r="B4" s="46" t="s">
        <v>5</v>
      </c>
      <c r="C4" s="46" t="s">
        <v>6</v>
      </c>
      <c r="D4" s="46" t="s">
        <v>7</v>
      </c>
      <c r="E4" s="46" t="s">
        <v>8</v>
      </c>
      <c r="F4" s="60" t="s">
        <v>11</v>
      </c>
      <c r="G4" s="60" t="s">
        <v>9</v>
      </c>
    </row>
    <row r="5" spans="1:7" ht="30" customHeight="1" thickTop="1" x14ac:dyDescent="0.2">
      <c r="A5" s="57" t="str">
        <f>Responses!A5</f>
        <v>Archer Western Construction</v>
      </c>
      <c r="B5" s="17">
        <v>18</v>
      </c>
      <c r="C5" s="62">
        <v>12</v>
      </c>
      <c r="D5" s="62">
        <v>12</v>
      </c>
      <c r="E5" s="62">
        <v>24.977089113121433</v>
      </c>
      <c r="F5" s="18">
        <f>SUM(B5:D5)</f>
        <v>42</v>
      </c>
      <c r="G5" s="18">
        <f>SUM(B5:E5)</f>
        <v>66.977089113121437</v>
      </c>
    </row>
    <row r="6" spans="1:7" ht="30" customHeight="1" x14ac:dyDescent="0.2">
      <c r="A6" s="57" t="str">
        <f>Responses!A6</f>
        <v>J.T. Vaughn Construction</v>
      </c>
      <c r="B6" s="17">
        <v>27</v>
      </c>
      <c r="C6" s="62">
        <v>16</v>
      </c>
      <c r="D6" s="62">
        <v>18</v>
      </c>
      <c r="E6" s="62">
        <v>20.092248189349636</v>
      </c>
      <c r="F6" s="18">
        <f t="shared" ref="F6:F10" si="0">SUM(B6:D6)</f>
        <v>61</v>
      </c>
      <c r="G6" s="18">
        <f t="shared" ref="G6:G10" si="1">SUM(B6:E6)</f>
        <v>81.092248189349633</v>
      </c>
    </row>
    <row r="7" spans="1:7" ht="26.25" customHeight="1" x14ac:dyDescent="0.2">
      <c r="A7" s="57" t="str">
        <f>Responses!A7</f>
        <v>Tellepsen</v>
      </c>
      <c r="B7" s="17">
        <v>27</v>
      </c>
      <c r="C7" s="62">
        <v>16</v>
      </c>
      <c r="D7" s="62">
        <v>18</v>
      </c>
      <c r="E7" s="62">
        <v>30</v>
      </c>
      <c r="F7" s="18">
        <f t="shared" si="0"/>
        <v>61</v>
      </c>
      <c r="G7" s="18">
        <f t="shared" si="1"/>
        <v>91</v>
      </c>
    </row>
    <row r="8" spans="1:7" ht="27" customHeight="1" x14ac:dyDescent="0.2">
      <c r="A8" s="57" t="str">
        <f>Responses!A8</f>
        <v>The Whiting-Turner Contracting Co.</v>
      </c>
      <c r="B8" s="17">
        <v>24</v>
      </c>
      <c r="C8" s="62">
        <v>16</v>
      </c>
      <c r="D8" s="62">
        <v>14</v>
      </c>
      <c r="E8" s="62">
        <v>27.652387377900141</v>
      </c>
      <c r="F8" s="18">
        <f t="shared" si="0"/>
        <v>54</v>
      </c>
      <c r="G8" s="18">
        <f t="shared" si="1"/>
        <v>81.652387377900141</v>
      </c>
    </row>
    <row r="9" spans="1:7" ht="24.75" customHeight="1" x14ac:dyDescent="0.2">
      <c r="A9" s="57" t="str">
        <f>Responses!A9</f>
        <v>Welty Construction Company</v>
      </c>
      <c r="B9" s="17">
        <v>21</v>
      </c>
      <c r="C9" s="62">
        <v>12</v>
      </c>
      <c r="D9" s="62">
        <v>12</v>
      </c>
      <c r="E9" s="62">
        <v>19.8605494380358</v>
      </c>
      <c r="F9" s="18">
        <f t="shared" si="0"/>
        <v>45</v>
      </c>
      <c r="G9" s="18">
        <f t="shared" si="1"/>
        <v>64.860549438035804</v>
      </c>
    </row>
    <row r="10" spans="1:7" ht="35.25" customHeight="1" x14ac:dyDescent="0.2">
      <c r="A10" s="57" t="str">
        <f>Responses!A10</f>
        <v>Con-Real, LP</v>
      </c>
      <c r="B10" s="17">
        <v>15</v>
      </c>
      <c r="C10" s="62">
        <v>12</v>
      </c>
      <c r="D10" s="62">
        <v>12</v>
      </c>
      <c r="E10" s="62">
        <v>20.319865608274725</v>
      </c>
      <c r="F10" s="18">
        <f t="shared" si="0"/>
        <v>39</v>
      </c>
      <c r="G10" s="18">
        <f t="shared" si="1"/>
        <v>59.319865608274725</v>
      </c>
    </row>
  </sheetData>
  <mergeCells count="2">
    <mergeCell ref="A1:F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4" workbookViewId="0">
      <selection activeCell="E5" sqref="E5:E10"/>
    </sheetView>
  </sheetViews>
  <sheetFormatPr defaultRowHeight="12.75" x14ac:dyDescent="0.2"/>
  <cols>
    <col min="1" max="1" width="40.28515625" customWidth="1"/>
    <col min="2" max="2" width="7" bestFit="1" customWidth="1"/>
    <col min="3" max="3" width="5.7109375" customWidth="1"/>
    <col min="4" max="4" width="7.140625" customWidth="1"/>
    <col min="5" max="5" width="8.140625" customWidth="1"/>
    <col min="6" max="6" width="7" bestFit="1" customWidth="1"/>
  </cols>
  <sheetData>
    <row r="1" spans="1:7" ht="15.75" x14ac:dyDescent="0.25">
      <c r="A1" s="140" t="s">
        <v>0</v>
      </c>
      <c r="B1" s="141"/>
      <c r="C1" s="141"/>
      <c r="D1" s="141"/>
      <c r="E1" s="141"/>
      <c r="F1" s="141"/>
    </row>
    <row r="2" spans="1:7" ht="12.75" customHeight="1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</row>
    <row r="3" spans="1:7" ht="15.75" thickBot="1" x14ac:dyDescent="0.25">
      <c r="A3" s="47"/>
      <c r="B3" s="47"/>
      <c r="C3" s="47"/>
      <c r="D3" s="47"/>
      <c r="E3" s="47"/>
      <c r="F3" s="48"/>
    </row>
    <row r="4" spans="1:7" ht="75" thickTop="1" thickBot="1" x14ac:dyDescent="0.25">
      <c r="A4" s="49" t="s">
        <v>4</v>
      </c>
      <c r="B4" s="50" t="s">
        <v>5</v>
      </c>
      <c r="C4" s="50" t="s">
        <v>6</v>
      </c>
      <c r="D4" s="50" t="s">
        <v>7</v>
      </c>
      <c r="E4" s="50" t="s">
        <v>8</v>
      </c>
      <c r="F4" s="60" t="s">
        <v>11</v>
      </c>
      <c r="G4" s="60" t="s">
        <v>9</v>
      </c>
    </row>
    <row r="5" spans="1:7" ht="21.75" customHeight="1" thickTop="1" x14ac:dyDescent="0.2">
      <c r="A5" s="57" t="str">
        <f>Responses!A5</f>
        <v>Archer Western Construction</v>
      </c>
      <c r="B5" s="17">
        <v>18.600000000000001</v>
      </c>
      <c r="C5" s="66">
        <v>20</v>
      </c>
      <c r="D5" s="66">
        <v>15.2</v>
      </c>
      <c r="E5" s="66">
        <v>24.977089113121433</v>
      </c>
      <c r="F5" s="18">
        <f>SUM(B5:D5)</f>
        <v>53.8</v>
      </c>
      <c r="G5" s="18">
        <f>SUM(B5:E5)</f>
        <v>78.777089113121434</v>
      </c>
    </row>
    <row r="6" spans="1:7" ht="24" customHeight="1" x14ac:dyDescent="0.2">
      <c r="A6" s="57" t="str">
        <f>Responses!A6</f>
        <v>J.T. Vaughn Construction</v>
      </c>
      <c r="B6" s="17">
        <v>28.2</v>
      </c>
      <c r="C6" s="66">
        <v>18.8</v>
      </c>
      <c r="D6" s="66">
        <v>20</v>
      </c>
      <c r="E6" s="66">
        <v>20.092248189349636</v>
      </c>
      <c r="F6" s="18">
        <f t="shared" ref="F6:F10" si="0">SUM(B6:D6)</f>
        <v>67</v>
      </c>
      <c r="G6" s="18">
        <f t="shared" ref="G6:G10" si="1">SUM(B6:E6)</f>
        <v>87.092248189349633</v>
      </c>
    </row>
    <row r="7" spans="1:7" ht="25.5" customHeight="1" x14ac:dyDescent="0.2">
      <c r="A7" s="57" t="str">
        <f>Responses!A7</f>
        <v>Tellepsen</v>
      </c>
      <c r="B7" s="17">
        <v>25.2</v>
      </c>
      <c r="C7" s="66">
        <v>14.4</v>
      </c>
      <c r="D7" s="66">
        <v>20</v>
      </c>
      <c r="E7" s="66">
        <v>30</v>
      </c>
      <c r="F7" s="18">
        <f t="shared" si="0"/>
        <v>59.6</v>
      </c>
      <c r="G7" s="18">
        <f t="shared" si="1"/>
        <v>89.6</v>
      </c>
    </row>
    <row r="8" spans="1:7" ht="33" customHeight="1" x14ac:dyDescent="0.2">
      <c r="A8" s="57" t="str">
        <f>Responses!A8</f>
        <v>The Whiting-Turner Contracting Co.</v>
      </c>
      <c r="B8" s="17">
        <v>30</v>
      </c>
      <c r="C8" s="66">
        <v>18.8</v>
      </c>
      <c r="D8" s="66">
        <v>19.2</v>
      </c>
      <c r="E8" s="66">
        <v>27.652387377900141</v>
      </c>
      <c r="F8" s="18">
        <f t="shared" si="0"/>
        <v>68</v>
      </c>
      <c r="G8" s="18">
        <f t="shared" si="1"/>
        <v>95.652387377900141</v>
      </c>
    </row>
    <row r="9" spans="1:7" ht="32.25" customHeight="1" x14ac:dyDescent="0.2">
      <c r="A9" s="57" t="str">
        <f>Responses!A9</f>
        <v>Welty Construction Company</v>
      </c>
      <c r="B9" s="17">
        <v>28.8</v>
      </c>
      <c r="C9" s="66">
        <v>20</v>
      </c>
      <c r="D9" s="66">
        <v>20</v>
      </c>
      <c r="E9" s="66">
        <v>19.8605494380358</v>
      </c>
      <c r="F9" s="18">
        <f t="shared" si="0"/>
        <v>68.8</v>
      </c>
      <c r="G9" s="18">
        <f t="shared" si="1"/>
        <v>88.660549438035801</v>
      </c>
    </row>
    <row r="10" spans="1:7" ht="34.5" customHeight="1" x14ac:dyDescent="0.2">
      <c r="A10" s="57" t="str">
        <f>Responses!A10</f>
        <v>Con-Real, LP</v>
      </c>
      <c r="B10" s="17">
        <v>19.2</v>
      </c>
      <c r="C10" s="66">
        <v>15.2</v>
      </c>
      <c r="D10" s="66">
        <v>16.8</v>
      </c>
      <c r="E10" s="66">
        <v>20.319865608274725</v>
      </c>
      <c r="F10" s="18">
        <f t="shared" si="0"/>
        <v>51.2</v>
      </c>
      <c r="G10" s="18">
        <f t="shared" si="1"/>
        <v>71.519865608274728</v>
      </c>
    </row>
  </sheetData>
  <mergeCells count="2">
    <mergeCell ref="A1:F1"/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8" sqref="E18"/>
    </sheetView>
  </sheetViews>
  <sheetFormatPr defaultRowHeight="12.75" x14ac:dyDescent="0.2"/>
  <cols>
    <col min="1" max="1" width="37" bestFit="1" customWidth="1"/>
    <col min="2" max="2" width="7" bestFit="1" customWidth="1"/>
    <col min="3" max="3" width="6.140625" customWidth="1"/>
    <col min="4" max="4" width="7" customWidth="1"/>
    <col min="5" max="5" width="7.7109375" customWidth="1"/>
    <col min="6" max="6" width="11.140625" customWidth="1"/>
  </cols>
  <sheetData>
    <row r="1" spans="1:7" ht="15.75" x14ac:dyDescent="0.25">
      <c r="A1" s="140" t="s">
        <v>0</v>
      </c>
      <c r="B1" s="141"/>
      <c r="C1" s="141"/>
      <c r="D1" s="141"/>
      <c r="E1" s="141"/>
      <c r="F1" s="141"/>
    </row>
    <row r="2" spans="1:7" ht="12.75" customHeight="1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</row>
    <row r="3" spans="1:7" ht="15.75" thickBot="1" x14ac:dyDescent="0.25">
      <c r="A3" s="51"/>
      <c r="B3" s="51"/>
      <c r="C3" s="51"/>
      <c r="D3" s="51"/>
      <c r="E3" s="51"/>
      <c r="F3" s="53"/>
    </row>
    <row r="4" spans="1:7" ht="75" thickTop="1" thickBot="1" x14ac:dyDescent="0.25">
      <c r="A4" s="54" t="s">
        <v>4</v>
      </c>
      <c r="B4" s="55" t="s">
        <v>5</v>
      </c>
      <c r="C4" s="55" t="s">
        <v>6</v>
      </c>
      <c r="D4" s="55" t="s">
        <v>7</v>
      </c>
      <c r="E4" s="55" t="s">
        <v>8</v>
      </c>
      <c r="F4" s="60" t="s">
        <v>11</v>
      </c>
      <c r="G4" s="60" t="s">
        <v>9</v>
      </c>
    </row>
    <row r="5" spans="1:7" ht="27" customHeight="1" thickTop="1" x14ac:dyDescent="0.2">
      <c r="A5" s="57" t="str">
        <f>Responses!A5</f>
        <v>Archer Western Construction</v>
      </c>
      <c r="B5" s="17">
        <v>21</v>
      </c>
      <c r="C5" s="66">
        <v>12</v>
      </c>
      <c r="D5" s="66">
        <v>12</v>
      </c>
      <c r="E5" s="66">
        <v>24.977089113121433</v>
      </c>
      <c r="F5" s="18">
        <f>SUM(B5:D5)</f>
        <v>45</v>
      </c>
      <c r="G5" s="18">
        <f>SUM(B5:E5)</f>
        <v>69.977089113121437</v>
      </c>
    </row>
    <row r="6" spans="1:7" ht="27.75" customHeight="1" x14ac:dyDescent="0.2">
      <c r="A6" s="57" t="str">
        <f>Responses!A6</f>
        <v>J.T. Vaughn Construction</v>
      </c>
      <c r="B6" s="17">
        <v>18</v>
      </c>
      <c r="C6" s="66">
        <v>12</v>
      </c>
      <c r="D6" s="66">
        <v>12</v>
      </c>
      <c r="E6" s="66">
        <v>20.092248189349636</v>
      </c>
      <c r="F6" s="18">
        <f t="shared" ref="F6:F10" si="0">SUM(B6:D6)</f>
        <v>42</v>
      </c>
      <c r="G6" s="18">
        <f t="shared" ref="G6:G10" si="1">SUM(B6:E6)</f>
        <v>62.092248189349633</v>
      </c>
    </row>
    <row r="7" spans="1:7" ht="24" customHeight="1" x14ac:dyDescent="0.2">
      <c r="A7" s="57" t="str">
        <f>Responses!A7</f>
        <v>Tellepsen</v>
      </c>
      <c r="B7" s="17">
        <v>30</v>
      </c>
      <c r="C7" s="66">
        <v>18</v>
      </c>
      <c r="D7" s="66">
        <v>20</v>
      </c>
      <c r="E7" s="66">
        <v>30</v>
      </c>
      <c r="F7" s="18">
        <f t="shared" si="0"/>
        <v>68</v>
      </c>
      <c r="G7" s="18">
        <f t="shared" si="1"/>
        <v>98</v>
      </c>
    </row>
    <row r="8" spans="1:7" ht="28.5" customHeight="1" x14ac:dyDescent="0.2">
      <c r="A8" s="57" t="str">
        <f>Responses!A8</f>
        <v>The Whiting-Turner Contracting Co.</v>
      </c>
      <c r="B8" s="17">
        <v>30</v>
      </c>
      <c r="C8" s="66">
        <v>18</v>
      </c>
      <c r="D8" s="66">
        <v>20</v>
      </c>
      <c r="E8" s="66">
        <v>27.652387377900141</v>
      </c>
      <c r="F8" s="18">
        <f t="shared" si="0"/>
        <v>68</v>
      </c>
      <c r="G8" s="18">
        <f t="shared" si="1"/>
        <v>95.652387377900141</v>
      </c>
    </row>
    <row r="9" spans="1:7" ht="27.75" customHeight="1" x14ac:dyDescent="0.2">
      <c r="A9" s="57" t="str">
        <f>Responses!A9</f>
        <v>Welty Construction Company</v>
      </c>
      <c r="B9" s="17">
        <v>21</v>
      </c>
      <c r="C9" s="66">
        <v>12</v>
      </c>
      <c r="D9" s="66">
        <v>12</v>
      </c>
      <c r="E9" s="66">
        <v>19.8605494380358</v>
      </c>
      <c r="F9" s="18">
        <f t="shared" si="0"/>
        <v>45</v>
      </c>
      <c r="G9" s="18">
        <f t="shared" si="1"/>
        <v>64.860549438035804</v>
      </c>
    </row>
    <row r="10" spans="1:7" ht="30" customHeight="1" x14ac:dyDescent="0.2">
      <c r="A10" s="57" t="str">
        <f>Responses!A10</f>
        <v>Con-Real, LP</v>
      </c>
      <c r="B10" s="17">
        <v>18</v>
      </c>
      <c r="C10" s="66">
        <v>12</v>
      </c>
      <c r="D10" s="66">
        <v>10</v>
      </c>
      <c r="E10" s="66">
        <v>20.319865608274725</v>
      </c>
      <c r="F10" s="18">
        <f t="shared" si="0"/>
        <v>40</v>
      </c>
      <c r="G10" s="18">
        <f t="shared" si="1"/>
        <v>60.319865608274725</v>
      </c>
    </row>
  </sheetData>
  <mergeCells count="2">
    <mergeCell ref="A1:F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opLeftCell="A4" zoomScaleNormal="100" workbookViewId="0">
      <selection activeCell="F16" sqref="F16"/>
    </sheetView>
  </sheetViews>
  <sheetFormatPr defaultRowHeight="15" x14ac:dyDescent="0.2"/>
  <cols>
    <col min="1" max="1" width="43.85546875" style="2" customWidth="1"/>
    <col min="2" max="8" width="9.140625" style="2"/>
    <col min="9" max="9" width="17.5703125" style="2" bestFit="1" customWidth="1"/>
    <col min="10" max="12" width="9.42578125" style="2" customWidth="1"/>
    <col min="13" max="14" width="9" style="2" customWidth="1"/>
    <col min="15" max="15" width="17.5703125" style="2" bestFit="1" customWidth="1"/>
    <col min="16" max="16" width="13.42578125" style="2" customWidth="1"/>
    <col min="17" max="16384" width="9.140625" style="2"/>
  </cols>
  <sheetData>
    <row r="1" spans="1:16" ht="15.75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</row>
    <row r="2" spans="1:16" ht="15.75" x14ac:dyDescent="0.2">
      <c r="A2" s="142" t="str">
        <f>Responses!A2</f>
        <v>RFP730-17050 CM@R Science Building Renovation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6" ht="15.75" thickBot="1" x14ac:dyDescent="0.25">
      <c r="O3" s="4"/>
      <c r="P3" s="4"/>
    </row>
    <row r="4" spans="1:16" s="3" customFormat="1" ht="179.25" customHeight="1" thickBot="1" x14ac:dyDescent="0.25">
      <c r="A4" s="6" t="s">
        <v>2</v>
      </c>
      <c r="B4" s="14" t="s">
        <v>39</v>
      </c>
      <c r="C4" s="14" t="s">
        <v>40</v>
      </c>
      <c r="D4" s="14" t="s">
        <v>41</v>
      </c>
      <c r="E4" s="14" t="s">
        <v>42</v>
      </c>
      <c r="F4" s="14" t="s">
        <v>43</v>
      </c>
      <c r="G4" s="14" t="s">
        <v>44</v>
      </c>
      <c r="H4" s="14" t="s">
        <v>45</v>
      </c>
      <c r="I4" s="15" t="s">
        <v>3</v>
      </c>
      <c r="J4" s="5" t="s">
        <v>1</v>
      </c>
      <c r="L4" s="10"/>
      <c r="M4" s="10"/>
      <c r="N4" s="10"/>
    </row>
    <row r="5" spans="1:16" ht="16.5" customHeight="1" x14ac:dyDescent="0.2">
      <c r="A5" s="12" t="str">
        <f>Responses!A5</f>
        <v>Archer Western Construction</v>
      </c>
      <c r="B5" s="16">
        <f>'1'!F5</f>
        <v>58</v>
      </c>
      <c r="C5" s="17">
        <f>'2'!F5</f>
        <v>34</v>
      </c>
      <c r="D5" s="16">
        <f>'3'!F5</f>
        <v>57.8</v>
      </c>
      <c r="E5" s="16">
        <f>'4'!F5</f>
        <v>42</v>
      </c>
      <c r="F5" s="17">
        <f>'5'!F5</f>
        <v>42</v>
      </c>
      <c r="G5" s="16">
        <f>'6'!F5</f>
        <v>53.8</v>
      </c>
      <c r="H5" s="18">
        <f>'7'!F5</f>
        <v>45</v>
      </c>
      <c r="I5" s="16">
        <f>AVERAGE(B5:H5)</f>
        <v>47.51428571428572</v>
      </c>
      <c r="J5" s="13">
        <f>RANK(I5,$I$5:$I$10,0)</f>
        <v>6</v>
      </c>
      <c r="L5" s="11"/>
      <c r="M5" s="11"/>
      <c r="N5" s="11"/>
    </row>
    <row r="6" spans="1:16" ht="16.5" customHeight="1" x14ac:dyDescent="0.2">
      <c r="A6" s="12" t="str">
        <f>Responses!A6</f>
        <v>J.T. Vaughn Construction</v>
      </c>
      <c r="B6" s="16">
        <f>'1'!F6</f>
        <v>57</v>
      </c>
      <c r="C6" s="17">
        <f>'2'!F6</f>
        <v>44</v>
      </c>
      <c r="D6" s="16">
        <f>'3'!F6</f>
        <v>62</v>
      </c>
      <c r="E6" s="16">
        <f>'4'!F6</f>
        <v>58</v>
      </c>
      <c r="F6" s="17">
        <f>'5'!F6</f>
        <v>61</v>
      </c>
      <c r="G6" s="16">
        <f>'6'!F6</f>
        <v>67</v>
      </c>
      <c r="H6" s="18">
        <f>'7'!F6</f>
        <v>42</v>
      </c>
      <c r="I6" s="16">
        <f t="shared" ref="I6:I10" si="0">AVERAGE(B6:H6)</f>
        <v>55.857142857142854</v>
      </c>
      <c r="J6" s="13">
        <f t="shared" ref="J6:J10" si="1">RANK(I6,$I$5:$I$10,0)</f>
        <v>3</v>
      </c>
      <c r="L6" s="11"/>
      <c r="M6" s="11"/>
      <c r="N6" s="11"/>
    </row>
    <row r="7" spans="1:16" s="123" customFormat="1" ht="16.5" customHeight="1" x14ac:dyDescent="0.2">
      <c r="A7" s="118" t="str">
        <f>Responses!A7</f>
        <v>Tellepsen</v>
      </c>
      <c r="B7" s="119">
        <f>'1'!F7</f>
        <v>54.8</v>
      </c>
      <c r="C7" s="120">
        <f>'2'!F7</f>
        <v>52</v>
      </c>
      <c r="D7" s="119">
        <f>'3'!F7</f>
        <v>62</v>
      </c>
      <c r="E7" s="119">
        <f>'4'!F7</f>
        <v>56</v>
      </c>
      <c r="F7" s="120">
        <f>'5'!F7</f>
        <v>61</v>
      </c>
      <c r="G7" s="119">
        <f>'6'!F7</f>
        <v>59.6</v>
      </c>
      <c r="H7" s="121">
        <f>'7'!F7</f>
        <v>68</v>
      </c>
      <c r="I7" s="119">
        <f t="shared" si="0"/>
        <v>59.057142857142864</v>
      </c>
      <c r="J7" s="122">
        <f t="shared" si="1"/>
        <v>1</v>
      </c>
    </row>
    <row r="8" spans="1:16" ht="16.5" customHeight="1" x14ac:dyDescent="0.2">
      <c r="A8" s="12" t="str">
        <f>Responses!A8</f>
        <v>The Whiting-Turner Contracting Co.</v>
      </c>
      <c r="B8" s="16">
        <f>'1'!F8</f>
        <v>57.4</v>
      </c>
      <c r="C8" s="17">
        <f>'2'!F8</f>
        <v>42</v>
      </c>
      <c r="D8" s="16">
        <f>'3'!F8</f>
        <v>56</v>
      </c>
      <c r="E8" s="16">
        <f>'4'!F8</f>
        <v>61</v>
      </c>
      <c r="F8" s="17">
        <f>'5'!F8</f>
        <v>54</v>
      </c>
      <c r="G8" s="16">
        <f>'6'!F8</f>
        <v>68</v>
      </c>
      <c r="H8" s="18">
        <f>'7'!F8</f>
        <v>68</v>
      </c>
      <c r="I8" s="16">
        <f t="shared" si="0"/>
        <v>58.057142857142857</v>
      </c>
      <c r="J8" s="13">
        <f t="shared" si="1"/>
        <v>2</v>
      </c>
    </row>
    <row r="9" spans="1:16" x14ac:dyDescent="0.2">
      <c r="A9" s="12" t="str">
        <f>Responses!A9</f>
        <v>Welty Construction Company</v>
      </c>
      <c r="B9" s="16">
        <f>'1'!F9</f>
        <v>53.8</v>
      </c>
      <c r="C9" s="17">
        <f>'2'!F9</f>
        <v>52</v>
      </c>
      <c r="D9" s="16">
        <f>'3'!F9</f>
        <v>54</v>
      </c>
      <c r="E9" s="16">
        <f>'4'!F9</f>
        <v>48</v>
      </c>
      <c r="F9" s="17">
        <f>'5'!F9</f>
        <v>45</v>
      </c>
      <c r="G9" s="16">
        <f>'6'!F9</f>
        <v>68.8</v>
      </c>
      <c r="H9" s="18">
        <f>'7'!F9</f>
        <v>45</v>
      </c>
      <c r="I9" s="16">
        <f t="shared" si="0"/>
        <v>52.371428571428574</v>
      </c>
      <c r="J9" s="13">
        <f t="shared" si="1"/>
        <v>4</v>
      </c>
    </row>
    <row r="10" spans="1:16" x14ac:dyDescent="0.2">
      <c r="A10" s="12" t="str">
        <f>Responses!A10</f>
        <v>Con-Real, LP</v>
      </c>
      <c r="B10" s="16">
        <f>'1'!F10</f>
        <v>54</v>
      </c>
      <c r="C10" s="17">
        <f>'2'!F10</f>
        <v>64</v>
      </c>
      <c r="D10" s="16">
        <f>'3'!F10</f>
        <v>55</v>
      </c>
      <c r="E10" s="16">
        <f>'4'!F10</f>
        <v>42</v>
      </c>
      <c r="F10" s="17">
        <f>'5'!F10</f>
        <v>39</v>
      </c>
      <c r="G10" s="16">
        <f>'6'!F10</f>
        <v>51.2</v>
      </c>
      <c r="H10" s="18">
        <f>'7'!F10</f>
        <v>40</v>
      </c>
      <c r="I10" s="16">
        <f t="shared" si="0"/>
        <v>49.31428571428571</v>
      </c>
      <c r="J10" s="13">
        <f t="shared" si="1"/>
        <v>5</v>
      </c>
    </row>
    <row r="13" spans="1:16" x14ac:dyDescent="0.2">
      <c r="E13" s="61"/>
      <c r="F13" s="61"/>
      <c r="G13" s="61"/>
      <c r="H13" s="61"/>
    </row>
    <row r="14" spans="1:16" x14ac:dyDescent="0.2">
      <c r="E14" s="61"/>
      <c r="F14" s="61"/>
      <c r="G14" s="61"/>
      <c r="H14" s="61"/>
    </row>
  </sheetData>
  <mergeCells count="2">
    <mergeCell ref="A1:P1"/>
    <mergeCell ref="A2:P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Responses</vt:lpstr>
      <vt:lpstr>1</vt:lpstr>
      <vt:lpstr>2</vt:lpstr>
      <vt:lpstr>3</vt:lpstr>
      <vt:lpstr>4</vt:lpstr>
      <vt:lpstr>5</vt:lpstr>
      <vt:lpstr>6</vt:lpstr>
      <vt:lpstr>7</vt:lpstr>
      <vt:lpstr>Technical Summary</vt:lpstr>
      <vt:lpstr>Cost Summary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2017-07-18T14:37:03Z</dcterms:modified>
</cp:coreProperties>
</file>