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765" yWindow="720" windowWidth="16455" windowHeight="9270" tabRatio="814" activeTab="10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Technical Summary" sheetId="4" r:id="rId8"/>
    <sheet name="Pricing Score Calculation" sheetId="27" r:id="rId9"/>
    <sheet name="Summary" sheetId="28" r:id="rId10"/>
    <sheet name="Criteria" sheetId="29" r:id="rId11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H8" i="29" l="1"/>
  <c r="H7" i="29"/>
  <c r="H6" i="29"/>
  <c r="H5" i="29"/>
  <c r="H4" i="29"/>
  <c r="H3" i="29"/>
  <c r="H2" i="29"/>
  <c r="C6" i="28" l="1"/>
  <c r="C5" i="28"/>
  <c r="E6" i="28"/>
  <c r="E5" i="28"/>
  <c r="F6" i="28"/>
  <c r="F5" i="28"/>
  <c r="G6" i="28"/>
  <c r="G5" i="28"/>
  <c r="B15" i="27" l="1"/>
  <c r="B14" i="27"/>
  <c r="H5" i="25" l="1"/>
  <c r="G5" i="4" s="1"/>
  <c r="I5" i="25"/>
  <c r="H5" i="24"/>
  <c r="F5" i="4" s="1"/>
  <c r="I5" i="24"/>
  <c r="C4" i="28"/>
  <c r="D4" i="28"/>
  <c r="E4" i="28"/>
  <c r="F4" i="28"/>
  <c r="G4" i="28"/>
  <c r="B4" i="28"/>
  <c r="I6" i="25" l="1"/>
  <c r="H6" i="25"/>
  <c r="G6" i="4" s="1"/>
  <c r="I6" i="24"/>
  <c r="H6" i="24"/>
  <c r="F6" i="4" s="1"/>
  <c r="I6" i="23"/>
  <c r="I5" i="23"/>
  <c r="H6" i="23"/>
  <c r="E6" i="4" s="1"/>
  <c r="H5" i="23"/>
  <c r="E5" i="4" s="1"/>
  <c r="I6" i="22"/>
  <c r="I5" i="22"/>
  <c r="H6" i="22"/>
  <c r="D6" i="4" s="1"/>
  <c r="H5" i="22"/>
  <c r="D5" i="4" s="1"/>
  <c r="I6" i="21"/>
  <c r="I5" i="21"/>
  <c r="H6" i="21"/>
  <c r="C6" i="4" s="1"/>
  <c r="H5" i="21"/>
  <c r="C5" i="4" s="1"/>
  <c r="H6" i="20"/>
  <c r="B6" i="4" s="1"/>
  <c r="H5" i="20"/>
  <c r="B5" i="4" s="1"/>
  <c r="I6" i="20"/>
  <c r="B6" i="28" s="1"/>
  <c r="I5" i="20"/>
  <c r="B5" i="28" s="1"/>
  <c r="A6" i="22" l="1"/>
  <c r="A6" i="28"/>
  <c r="A5" i="23" l="1"/>
  <c r="A5" i="21"/>
  <c r="A5" i="25"/>
  <c r="A6" i="23"/>
  <c r="A6" i="4"/>
  <c r="A5" i="20"/>
  <c r="A5" i="24"/>
  <c r="A5" i="28"/>
  <c r="A5" i="4"/>
  <c r="A6" i="21"/>
  <c r="A6" i="25"/>
  <c r="A5" i="22"/>
  <c r="A6" i="20"/>
  <c r="A6" i="24"/>
  <c r="A2" i="28"/>
  <c r="B4" i="27"/>
  <c r="A2" i="4"/>
  <c r="A2" i="25"/>
  <c r="A2" i="24"/>
  <c r="A2" i="23"/>
  <c r="A2" i="22"/>
  <c r="A2" i="21"/>
  <c r="A2" i="20"/>
  <c r="D9" i="27" l="1"/>
  <c r="C15" i="27" s="1"/>
  <c r="C9" i="27"/>
  <c r="C14" i="27" s="1"/>
  <c r="D10" i="27" l="1"/>
  <c r="D11" i="27" s="1"/>
  <c r="D5" i="28" l="1"/>
  <c r="H6" i="4"/>
  <c r="H5" i="28" l="1"/>
  <c r="D6" i="28"/>
  <c r="H6" i="28" l="1"/>
  <c r="H5" i="4"/>
  <c r="I5" i="28" l="1"/>
  <c r="I6" i="28"/>
  <c r="I5" i="4"/>
  <c r="I6" i="4"/>
</calcChain>
</file>

<file path=xl/sharedStrings.xml><?xml version="1.0" encoding="utf-8"?>
<sst xmlns="http://schemas.openxmlformats.org/spreadsheetml/2006/main" count="103" uniqueCount="44">
  <si>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</si>
  <si>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</si>
  <si>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</si>
  <si>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</si>
  <si>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</si>
  <si>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</si>
  <si>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</si>
  <si>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</si>
  <si>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</si>
  <si>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</si>
  <si>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</si>
  <si>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Best Priced</t>
  </si>
  <si>
    <t>Company</t>
  </si>
  <si>
    <t>Lump Sum Price</t>
  </si>
  <si>
    <t>Difference</t>
  </si>
  <si>
    <t>Scoring</t>
  </si>
  <si>
    <t>Bidders</t>
  </si>
  <si>
    <r>
      <t xml:space="preserve">Total
</t>
    </r>
    <r>
      <rPr>
        <b/>
        <sz val="8"/>
        <rFont val="Arial"/>
        <family val="2"/>
      </rPr>
      <t>(technical)</t>
    </r>
  </si>
  <si>
    <t>Criterion #6</t>
  </si>
  <si>
    <t>Cost</t>
  </si>
  <si>
    <t>Percentage</t>
  </si>
  <si>
    <t>RFP730-17083 Conrad N. Hilton Hotel Roof Replacement</t>
  </si>
  <si>
    <t>Texas Liqua Tech Svcs, Inc.</t>
  </si>
  <si>
    <t>J.R. Jones Roofing</t>
  </si>
  <si>
    <t>Evaluator 1</t>
  </si>
  <si>
    <t>Evaluator 2</t>
  </si>
  <si>
    <t>Evaluator 3</t>
  </si>
  <si>
    <t>Evaluator 4</t>
  </si>
  <si>
    <t>Evaluator 5</t>
  </si>
  <si>
    <t>Evaluator 6</t>
  </si>
  <si>
    <t>Evaluation Criteria</t>
  </si>
  <si>
    <t>Points</t>
  </si>
  <si>
    <t>Weight</t>
  </si>
  <si>
    <t>Score</t>
  </si>
  <si>
    <t>1. Respondent’s credentials and Cost and Delivery Proposal (Section 4.2)</t>
  </si>
  <si>
    <t>2. Respondent’s project experience and certification with the specified roofing systems.  (Section 4.3).</t>
  </si>
  <si>
    <t xml:space="preserve">3. Respondent’s qualifications with a focus on roof repairs on projects of similar complexity and experience of Proposed Construction Team. Show at least three (3) similar projects (Section 4.4)
</t>
  </si>
  <si>
    <t>4. Respondent’s construction and execution plan (Section 4.5)</t>
  </si>
  <si>
    <t xml:space="preserve">5. Respondent’s project planning and scheduling. Provide a schedule showing your ability to mobilize and complete this project on time. (Section 4.6) </t>
  </si>
  <si>
    <t>6. Respondent’s safety management program (Section 4.7)</t>
  </si>
  <si>
    <t>*Total =</t>
  </si>
  <si>
    <t>*Note:  Total should be equal to 100 if received 5-point per criterion.</t>
  </si>
  <si>
    <t>Prepared by: Senior Buyer 6/8/17</t>
  </si>
  <si>
    <t>Checked by: Purchasing Director 6/8/17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</si>
</sst>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1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indexed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10" applyNumberFormat="0" applyAlignment="0" applyProtection="0"/>
    <xf numFmtId="0" fontId="12" fillId="25" borderId="11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10" applyNumberFormat="0" applyAlignment="0" applyProtection="0"/>
    <xf numFmtId="0" fontId="19" fillId="0" borderId="15" applyNumberFormat="0" applyFill="0" applyAlignment="0" applyProtection="0"/>
    <xf numFmtId="0" fontId="20" fillId="26" borderId="0" applyNumberFormat="0" applyBorder="0" applyAlignment="0" applyProtection="0"/>
    <xf numFmtId="0" fontId="7" fillId="27" borderId="16" applyNumberFormat="0" applyFont="0" applyAlignment="0" applyProtection="0"/>
    <xf numFmtId="0" fontId="21" fillId="24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7" fillId="27" borderId="16" applyNumberFormat="0" applyFont="0" applyAlignment="0" applyProtection="0"/>
    <xf numFmtId="44" fontId="7" fillId="0" borderId="0" applyFont="0" applyFill="0" applyBorder="0" applyAlignment="0" applyProtection="0"/>
    <xf numFmtId="0" fontId="6" fillId="27" borderId="16" applyNumberFormat="0" applyFont="0" applyAlignment="0" applyProtection="0"/>
    <xf numFmtId="0" fontId="7" fillId="0" borderId="0"/>
  </cellStyleXfs>
  <cellXfs count="11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2" fillId="0" borderId="6" xfId="0" applyFont="1" applyFill="1" applyBorder="1" applyAlignment="1">
      <alignment horizontal="center"/>
    </xf>
    <xf numFmtId="0" fontId="4" fillId="2" borderId="7" xfId="0" applyFont="1" applyFill="1" applyBorder="1"/>
    <xf numFmtId="0" fontId="3" fillId="5" borderId="8" xfId="0" applyFont="1" applyFill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/>
    </xf>
    <xf numFmtId="2" fontId="4" fillId="0" borderId="5" xfId="0" applyNumberFormat="1" applyFont="1" applyBorder="1"/>
    <xf numFmtId="2" fontId="2" fillId="0" borderId="5" xfId="0" applyNumberFormat="1" applyFont="1" applyBorder="1"/>
    <xf numFmtId="2" fontId="2" fillId="0" borderId="9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9" xfId="0" applyFont="1" applyBorder="1"/>
    <xf numFmtId="0" fontId="7" fillId="0" borderId="0" xfId="45"/>
    <xf numFmtId="0" fontId="25" fillId="0" borderId="0" xfId="45" applyFont="1" applyAlignment="1">
      <alignment horizontal="center"/>
    </xf>
    <xf numFmtId="0" fontId="3" fillId="31" borderId="5" xfId="45" applyFont="1" applyFill="1" applyBorder="1" applyAlignment="1">
      <alignment horizontal="left"/>
    </xf>
    <xf numFmtId="0" fontId="3" fillId="31" borderId="5" xfId="45" applyFont="1" applyFill="1" applyBorder="1" applyAlignment="1">
      <alignment horizontal="center"/>
    </xf>
    <xf numFmtId="0" fontId="3" fillId="0" borderId="5" xfId="45" applyFont="1" applyBorder="1" applyAlignment="1">
      <alignment horizontal="left"/>
    </xf>
    <xf numFmtId="44" fontId="3" fillId="0" borderId="5" xfId="43" applyFont="1" applyFill="1" applyBorder="1" applyAlignment="1">
      <alignment horizontal="center"/>
    </xf>
    <xf numFmtId="44" fontId="3" fillId="29" borderId="5" xfId="43" applyFont="1" applyFill="1" applyBorder="1" applyAlignment="1">
      <alignment horizontal="center"/>
    </xf>
    <xf numFmtId="0" fontId="3" fillId="28" borderId="5" xfId="45" applyFont="1" applyFill="1" applyBorder="1" applyAlignment="1">
      <alignment horizontal="left"/>
    </xf>
    <xf numFmtId="44" fontId="3" fillId="28" borderId="5" xfId="43" applyFont="1" applyFill="1" applyBorder="1" applyAlignment="1">
      <alignment horizontal="center"/>
    </xf>
    <xf numFmtId="44" fontId="3" fillId="0" borderId="5" xfId="43" applyFont="1" applyBorder="1" applyAlignment="1">
      <alignment horizontal="center"/>
    </xf>
    <xf numFmtId="0" fontId="5" fillId="0" borderId="5" xfId="45" applyFont="1" applyBorder="1" applyAlignment="1">
      <alignment horizontal="left"/>
    </xf>
    <xf numFmtId="2" fontId="5" fillId="0" borderId="5" xfId="45" applyNumberFormat="1" applyFont="1" applyBorder="1" applyAlignment="1">
      <alignment horizontal="center"/>
    </xf>
    <xf numFmtId="0" fontId="3" fillId="5" borderId="23" xfId="0" applyFont="1" applyFill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/>
    </xf>
    <xf numFmtId="2" fontId="2" fillId="0" borderId="24" xfId="0" applyNumberFormat="1" applyFont="1" applyBorder="1"/>
    <xf numFmtId="2" fontId="2" fillId="0" borderId="25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0" xfId="0" applyFont="1"/>
    <xf numFmtId="0" fontId="3" fillId="0" borderId="21" xfId="0" applyFont="1" applyBorder="1" applyAlignment="1">
      <alignment horizontal="center" vertical="center" textRotation="90"/>
    </xf>
    <xf numFmtId="0" fontId="2" fillId="0" borderId="9" xfId="0" applyFont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7" fillId="0" borderId="0" xfId="0" applyFont="1"/>
    <xf numFmtId="0" fontId="3" fillId="0" borderId="22" xfId="0" applyFont="1" applyBorder="1" applyAlignment="1">
      <alignment horizontal="center" vertical="center" wrapText="1"/>
    </xf>
    <xf numFmtId="0" fontId="4" fillId="29" borderId="0" xfId="0" applyFont="1" applyFill="1"/>
    <xf numFmtId="0" fontId="2" fillId="29" borderId="3" xfId="0" applyFont="1" applyFill="1" applyBorder="1" applyAlignment="1">
      <alignment horizontal="center"/>
    </xf>
    <xf numFmtId="0" fontId="2" fillId="0" borderId="5" xfId="0" applyFont="1" applyBorder="1"/>
    <xf numFmtId="0" fontId="7" fillId="0" borderId="0" xfId="45" applyFill="1"/>
    <xf numFmtId="0" fontId="29" fillId="0" borderId="0" xfId="45" applyFont="1" applyFill="1"/>
    <xf numFmtId="0" fontId="26" fillId="0" borderId="0" xfId="45" applyFont="1" applyFill="1"/>
    <xf numFmtId="44" fontId="7" fillId="0" borderId="0" xfId="45" applyNumberFormat="1" applyFill="1"/>
    <xf numFmtId="0" fontId="6" fillId="0" borderId="0" xfId="45" applyFont="1" applyFill="1"/>
    <xf numFmtId="44" fontId="6" fillId="0" borderId="0" xfId="45" applyNumberFormat="1" applyFont="1" applyFill="1"/>
    <xf numFmtId="0" fontId="0" fillId="0" borderId="0" xfId="0" applyFill="1"/>
    <xf numFmtId="2" fontId="5" fillId="0" borderId="5" xfId="45" applyNumberFormat="1" applyFont="1" applyFill="1" applyBorder="1" applyAlignment="1">
      <alignment horizontal="center"/>
    </xf>
    <xf numFmtId="0" fontId="2" fillId="0" borderId="28" xfId="0" applyFont="1" applyBorder="1"/>
    <xf numFmtId="0" fontId="26" fillId="0" borderId="0" xfId="45" applyFont="1"/>
    <xf numFmtId="0" fontId="29" fillId="0" borderId="27" xfId="45" applyFont="1" applyFill="1" applyBorder="1" applyAlignment="1">
      <alignment horizontal="center"/>
    </xf>
    <xf numFmtId="2" fontId="2" fillId="0" borderId="25" xfId="0" applyNumberFormat="1" applyFont="1" applyFill="1" applyBorder="1"/>
    <xf numFmtId="2" fontId="2" fillId="0" borderId="26" xfId="0" applyNumberFormat="1" applyFont="1" applyFill="1" applyBorder="1"/>
    <xf numFmtId="0" fontId="2" fillId="0" borderId="3" xfId="0" applyFont="1" applyFill="1" applyBorder="1"/>
    <xf numFmtId="0" fontId="2" fillId="32" borderId="6" xfId="0" applyFont="1" applyFill="1" applyBorder="1" applyAlignment="1">
      <alignment horizontal="left"/>
    </xf>
    <xf numFmtId="2" fontId="2" fillId="32" borderId="24" xfId="0" applyNumberFormat="1" applyFont="1" applyFill="1" applyBorder="1"/>
    <xf numFmtId="2" fontId="2" fillId="32" borderId="25" xfId="0" applyNumberFormat="1" applyFont="1" applyFill="1" applyBorder="1"/>
    <xf numFmtId="2" fontId="2" fillId="32" borderId="26" xfId="0" applyNumberFormat="1" applyFont="1" applyFill="1" applyBorder="1"/>
    <xf numFmtId="0" fontId="2" fillId="32" borderId="3" xfId="0" applyFont="1" applyFill="1" applyBorder="1"/>
    <xf numFmtId="0" fontId="0" fillId="32" borderId="0" xfId="0" applyFill="1"/>
    <xf numFmtId="0" fontId="3" fillId="4" borderId="30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2" fillId="3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3" fillId="34" borderId="36" xfId="0" applyFont="1" applyFill="1" applyBorder="1" applyAlignment="1">
      <alignment horizontal="right"/>
    </xf>
    <xf numFmtId="0" fontId="3" fillId="34" borderId="3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29" borderId="0" xfId="45" applyFont="1" applyFill="1" applyAlignment="1">
      <alignment horizontal="center" vertical="center" wrapText="1"/>
    </xf>
    <xf numFmtId="0" fontId="7" fillId="29" borderId="0" xfId="45" applyFill="1" applyAlignment="1"/>
    <xf numFmtId="0" fontId="3" fillId="30" borderId="0" xfId="45" applyFont="1" applyFill="1" applyAlignment="1">
      <alignment horizontal="center" vertical="center" wrapText="1"/>
    </xf>
    <xf numFmtId="0" fontId="7" fillId="0" borderId="0" xfId="45" applyAlignment="1"/>
    <xf numFmtId="0" fontId="0" fillId="0" borderId="0" xfId="0" applyAlignment="1">
      <alignment horizontal="center" vertical="center" wrapText="1"/>
    </xf>
    <xf numFmtId="0" fontId="30" fillId="0" borderId="32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30" fillId="0" borderId="3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0" fillId="0" borderId="32" xfId="0" applyFont="1" applyBorder="1" applyAlignment="1">
      <alignment vertical="center" wrapText="1"/>
    </xf>
    <xf numFmtId="0" fontId="30" fillId="0" borderId="33" xfId="0" applyFont="1" applyBorder="1" applyAlignment="1">
      <alignment vertical="center" wrapText="1"/>
    </xf>
    <xf numFmtId="0" fontId="30" fillId="0" borderId="34" xfId="0" applyFont="1" applyBorder="1" applyAlignment="1">
      <alignment vertical="center" wrapText="1"/>
    </xf>
  </cellXfs>
  <cellStyles count="4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workbookViewId="0">
      <selection activeCell="A5" sqref="A5"/>
    </sheetView>
  </sheetViews>
  <sheetFormatPr defaultRowHeight="12.75" x14ac:dyDescent="0.2"/>
  <cols>
    <col min="1" max="1" width="75.28515625" bestFit="1" customWidth="1"/>
  </cols>
  <sheetData>
    <row r="2" spans="1:5" ht="15.75" x14ac:dyDescent="0.25">
      <c r="A2" s="9" t="s">
        <v>21</v>
      </c>
    </row>
    <row r="3" spans="1:5" ht="13.5" thickBot="1" x14ac:dyDescent="0.25"/>
    <row r="4" spans="1:5" ht="26.25" customHeight="1" thickTop="1" x14ac:dyDescent="0.2">
      <c r="A4" s="7" t="s">
        <v>2</v>
      </c>
    </row>
    <row r="5" spans="1:5" s="1" customFormat="1" ht="15" x14ac:dyDescent="0.2">
      <c r="A5" s="71" t="s">
        <v>22</v>
      </c>
      <c r="C5" s="8"/>
      <c r="D5" s="8"/>
      <c r="E5" s="8"/>
    </row>
    <row r="6" spans="1:5" s="1" customFormat="1" ht="15" x14ac:dyDescent="0.2">
      <c r="A6" s="71" t="s">
        <v>23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I22" sqref="I22"/>
    </sheetView>
  </sheetViews>
  <sheetFormatPr defaultRowHeight="12.75" x14ac:dyDescent="0.2"/>
  <cols>
    <col min="1" max="1" width="44" bestFit="1" customWidth="1"/>
    <col min="2" max="5" width="7" bestFit="1" customWidth="1"/>
    <col min="6" max="6" width="8.28515625" bestFit="1" customWidth="1"/>
    <col min="7" max="7" width="7" bestFit="1" customWidth="1"/>
    <col min="8" max="8" width="17.5703125" bestFit="1" customWidth="1"/>
    <col min="9" max="9" width="10.42578125" bestFit="1" customWidth="1"/>
  </cols>
  <sheetData>
    <row r="1" spans="1:9" ht="15.75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2">
      <c r="A2" s="102" t="str">
        <f>Responses!A2</f>
        <v>RFP730-17083 Conrad N. Hilton Hotel Roof Replacement</v>
      </c>
      <c r="B2" s="107"/>
      <c r="C2" s="107"/>
      <c r="D2" s="107"/>
      <c r="E2" s="107"/>
      <c r="F2" s="107"/>
      <c r="G2" s="107"/>
      <c r="H2" s="107"/>
      <c r="I2" s="107"/>
    </row>
    <row r="3" spans="1:9" ht="15.75" thickBot="1" x14ac:dyDescent="0.25">
      <c r="A3" s="63"/>
      <c r="B3" s="63"/>
      <c r="C3" s="63"/>
      <c r="D3" s="63"/>
      <c r="E3" s="63"/>
      <c r="F3" s="63"/>
      <c r="G3" s="63"/>
      <c r="H3" s="67"/>
      <c r="I3" s="67"/>
    </row>
    <row r="4" spans="1:9" ht="121.5" customHeight="1" thickBot="1" x14ac:dyDescent="0.25">
      <c r="A4" s="6" t="s">
        <v>2</v>
      </c>
      <c r="B4" s="37" t="str">
        <f>'Technical Summary'!B4</f>
        <v>Evaluator 1</v>
      </c>
      <c r="C4" s="37" t="str">
        <f>'Technical Summary'!C4</f>
        <v>Evaluator 2</v>
      </c>
      <c r="D4" s="37" t="str">
        <f>'Technical Summary'!D4</f>
        <v>Evaluator 3</v>
      </c>
      <c r="E4" s="37" t="str">
        <f>'Technical Summary'!E4</f>
        <v>Evaluator 4</v>
      </c>
      <c r="F4" s="37" t="str">
        <f>'Technical Summary'!F4</f>
        <v>Evaluator 5</v>
      </c>
      <c r="G4" s="37" t="str">
        <f>'Technical Summary'!G4</f>
        <v>Evaluator 6</v>
      </c>
      <c r="H4" s="38" t="s">
        <v>3</v>
      </c>
      <c r="I4" s="5" t="s">
        <v>1</v>
      </c>
    </row>
    <row r="5" spans="1:9" s="92" customFormat="1" ht="15" x14ac:dyDescent="0.2">
      <c r="A5" s="87" t="str">
        <f>Responses!A5</f>
        <v>Texas Liqua Tech Svcs, Inc.</v>
      </c>
      <c r="B5" s="88">
        <f>'1'!I5</f>
        <v>85.9</v>
      </c>
      <c r="C5" s="89">
        <f>'2'!I5</f>
        <v>75.900000000000006</v>
      </c>
      <c r="D5" s="89">
        <f>'3'!I5</f>
        <v>97.9</v>
      </c>
      <c r="E5" s="89">
        <f>'4'!I5</f>
        <v>84.9</v>
      </c>
      <c r="F5" s="89">
        <f>'5'!I5</f>
        <v>85</v>
      </c>
      <c r="G5" s="89">
        <f>'6'!I5</f>
        <v>91.4</v>
      </c>
      <c r="H5" s="90">
        <f>AVERAGE(B5:G5)</f>
        <v>86.833333333333329</v>
      </c>
      <c r="I5" s="91">
        <f>RANK(H5,$H$5:$H$6,0)</f>
        <v>1</v>
      </c>
    </row>
    <row r="6" spans="1:9" s="79" customFormat="1" ht="15" x14ac:dyDescent="0.2">
      <c r="A6" s="39" t="str">
        <f>Responses!A6</f>
        <v>J.R. Jones Roofing</v>
      </c>
      <c r="B6" s="40">
        <f>'1'!I6</f>
        <v>71</v>
      </c>
      <c r="C6" s="41">
        <f>'2'!I6</f>
        <v>68.5</v>
      </c>
      <c r="D6" s="84">
        <f>'3'!I6</f>
        <v>81</v>
      </c>
      <c r="E6" s="41">
        <f>'4'!I6</f>
        <v>63</v>
      </c>
      <c r="F6" s="41">
        <f>'5'!I6</f>
        <v>87.8</v>
      </c>
      <c r="G6" s="41">
        <f>'6'!I6</f>
        <v>93.5</v>
      </c>
      <c r="H6" s="85">
        <f>AVERAGE(B6:G6)</f>
        <v>77.466666666666669</v>
      </c>
      <c r="I6" s="86">
        <f>RANK(H6,$H$5:$H$6,0)</f>
        <v>2</v>
      </c>
    </row>
    <row r="8" spans="1:9" x14ac:dyDescent="0.2">
      <c r="F8" s="62"/>
      <c r="G8" s="62"/>
      <c r="H8" s="62"/>
    </row>
    <row r="9" spans="1:9" x14ac:dyDescent="0.2">
      <c r="F9" s="62"/>
      <c r="G9" s="62"/>
      <c r="H9" s="62"/>
    </row>
    <row r="11" spans="1:9" ht="15" x14ac:dyDescent="0.2">
      <c r="A11" s="68" t="s">
        <v>42</v>
      </c>
    </row>
    <row r="12" spans="1:9" ht="15" x14ac:dyDescent="0.2">
      <c r="A12" s="63"/>
    </row>
    <row r="13" spans="1:9" ht="15" x14ac:dyDescent="0.2">
      <c r="A13" s="68" t="s">
        <v>43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I6" sqref="I6"/>
    </sheetView>
  </sheetViews>
  <sheetFormatPr defaultRowHeight="12.75" x14ac:dyDescent="0.2"/>
  <cols>
    <col min="1" max="1" width="36.42578125" customWidth="1"/>
  </cols>
  <sheetData>
    <row r="1" spans="1:8" ht="16.5" thickTop="1" x14ac:dyDescent="0.25">
      <c r="A1" s="112" t="s">
        <v>30</v>
      </c>
      <c r="B1" s="113"/>
      <c r="C1" s="113"/>
      <c r="D1" s="113"/>
      <c r="E1" s="113"/>
      <c r="F1" s="93" t="s">
        <v>31</v>
      </c>
      <c r="G1" s="93" t="s">
        <v>32</v>
      </c>
      <c r="H1" s="94" t="s">
        <v>33</v>
      </c>
    </row>
    <row r="2" spans="1:8" ht="29.25" customHeight="1" x14ac:dyDescent="0.2">
      <c r="A2" s="114" t="s">
        <v>34</v>
      </c>
      <c r="B2" s="115"/>
      <c r="C2" s="115"/>
      <c r="D2" s="115"/>
      <c r="E2" s="116"/>
      <c r="F2" s="95"/>
      <c r="G2" s="96">
        <v>6</v>
      </c>
      <c r="H2" s="97">
        <f t="shared" ref="H2:H7" si="0">F2*G2</f>
        <v>0</v>
      </c>
    </row>
    <row r="3" spans="1:8" ht="35.25" customHeight="1" x14ac:dyDescent="0.2">
      <c r="A3" s="114" t="s">
        <v>35</v>
      </c>
      <c r="B3" s="115"/>
      <c r="C3" s="115"/>
      <c r="D3" s="115"/>
      <c r="E3" s="116"/>
      <c r="F3" s="96"/>
      <c r="G3" s="96">
        <v>6</v>
      </c>
      <c r="H3" s="97">
        <f t="shared" si="0"/>
        <v>0</v>
      </c>
    </row>
    <row r="4" spans="1:8" ht="65.25" customHeight="1" x14ac:dyDescent="0.2">
      <c r="A4" s="114" t="s">
        <v>36</v>
      </c>
      <c r="B4" s="115"/>
      <c r="C4" s="115"/>
      <c r="D4" s="115"/>
      <c r="E4" s="116"/>
      <c r="F4" s="96"/>
      <c r="G4" s="96">
        <v>5</v>
      </c>
      <c r="H4" s="97">
        <f t="shared" si="0"/>
        <v>0</v>
      </c>
    </row>
    <row r="5" spans="1:8" ht="34.5" customHeight="1" x14ac:dyDescent="0.2">
      <c r="A5" s="108" t="s">
        <v>37</v>
      </c>
      <c r="B5" s="109"/>
      <c r="C5" s="109"/>
      <c r="D5" s="109"/>
      <c r="E5" s="110"/>
      <c r="F5" s="96"/>
      <c r="G5" s="96">
        <v>1</v>
      </c>
      <c r="H5" s="97">
        <f t="shared" si="0"/>
        <v>0</v>
      </c>
    </row>
    <row r="6" spans="1:8" ht="50.25" customHeight="1" x14ac:dyDescent="0.2">
      <c r="A6" s="108" t="s">
        <v>38</v>
      </c>
      <c r="B6" s="109"/>
      <c r="C6" s="109"/>
      <c r="D6" s="109"/>
      <c r="E6" s="110"/>
      <c r="F6" s="96"/>
      <c r="G6" s="96">
        <v>1</v>
      </c>
      <c r="H6" s="97">
        <f t="shared" si="0"/>
        <v>0</v>
      </c>
    </row>
    <row r="7" spans="1:8" ht="39.75" customHeight="1" x14ac:dyDescent="0.2">
      <c r="A7" s="108" t="s">
        <v>39</v>
      </c>
      <c r="B7" s="109"/>
      <c r="C7" s="109"/>
      <c r="D7" s="109"/>
      <c r="E7" s="110"/>
      <c r="F7" s="96"/>
      <c r="G7" s="96">
        <v>1</v>
      </c>
      <c r="H7" s="97">
        <f t="shared" si="0"/>
        <v>0</v>
      </c>
    </row>
    <row r="8" spans="1:8" ht="16.5" thickBot="1" x14ac:dyDescent="0.3">
      <c r="A8" s="63"/>
      <c r="B8" s="63"/>
      <c r="C8" s="63"/>
      <c r="D8" s="63"/>
      <c r="E8" s="63"/>
      <c r="F8" s="63"/>
      <c r="G8" s="98" t="s">
        <v>40</v>
      </c>
      <c r="H8" s="99">
        <f>SUM(H2:H7)</f>
        <v>0</v>
      </c>
    </row>
    <row r="9" spans="1:8" ht="15" x14ac:dyDescent="0.2">
      <c r="A9" s="111" t="s">
        <v>41</v>
      </c>
      <c r="B9" s="111"/>
      <c r="C9" s="111"/>
      <c r="D9" s="111"/>
      <c r="E9" s="111"/>
      <c r="F9" s="63"/>
      <c r="G9" s="63"/>
      <c r="H9" s="63"/>
    </row>
  </sheetData>
  <protectedRanges>
    <protectedRange sqref="F3:F7" name="Points"/>
  </protectedRanges>
  <mergeCells count="8">
    <mergeCell ref="A7:E7"/>
    <mergeCell ref="A9:E9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4" workbookViewId="0">
      <selection activeCell="D25" sqref="D25"/>
    </sheetView>
  </sheetViews>
  <sheetFormatPr defaultRowHeight="12.75" x14ac:dyDescent="0.2"/>
  <cols>
    <col min="1" max="1" width="38.28515625" customWidth="1"/>
    <col min="2" max="2" width="10.5703125" customWidth="1"/>
    <col min="3" max="3" width="10.42578125" customWidth="1"/>
    <col min="4" max="4" width="8.140625" customWidth="1"/>
    <col min="5" max="5" width="9.28515625" customWidth="1"/>
    <col min="6" max="6" width="7.5703125" customWidth="1"/>
    <col min="7" max="7" width="7.5703125" style="62" customWidth="1"/>
    <col min="8" max="8" width="12.42578125" customWidth="1"/>
  </cols>
  <sheetData>
    <row r="1" spans="1:10" ht="15.75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9"/>
      <c r="J1" s="19"/>
    </row>
    <row r="2" spans="1:10" ht="12.75" customHeight="1" x14ac:dyDescent="0.2">
      <c r="A2" s="102" t="str">
        <f>Responses!A2</f>
        <v>RFP730-17083 Conrad N. Hilton Hotel Roof Replacement</v>
      </c>
      <c r="B2" s="102"/>
      <c r="C2" s="102"/>
      <c r="D2" s="102"/>
      <c r="E2" s="102"/>
      <c r="F2" s="102"/>
      <c r="G2" s="102"/>
      <c r="H2" s="102"/>
      <c r="I2" s="102"/>
      <c r="J2" s="19"/>
    </row>
    <row r="3" spans="1:10" ht="15.75" thickBot="1" x14ac:dyDescent="0.25">
      <c r="A3" s="19"/>
      <c r="B3" s="19"/>
      <c r="C3" s="19"/>
      <c r="D3" s="19"/>
      <c r="E3" s="19"/>
      <c r="F3" s="19"/>
      <c r="H3" s="20"/>
      <c r="I3" s="19"/>
      <c r="J3" s="19"/>
    </row>
    <row r="4" spans="1:10" ht="75" thickTop="1" thickBot="1" x14ac:dyDescent="0.25">
      <c r="A4" s="21" t="s">
        <v>4</v>
      </c>
      <c r="B4" s="22" t="s">
        <v>5</v>
      </c>
      <c r="C4" s="22" t="s">
        <v>6</v>
      </c>
      <c r="D4" s="22" t="s">
        <v>7</v>
      </c>
      <c r="E4" s="22" t="s">
        <v>8</v>
      </c>
      <c r="F4" s="22" t="s">
        <v>9</v>
      </c>
      <c r="G4" s="64" t="s">
        <v>18</v>
      </c>
      <c r="H4" s="69" t="s">
        <v>17</v>
      </c>
      <c r="I4" s="69" t="s">
        <v>10</v>
      </c>
      <c r="J4" s="23"/>
    </row>
    <row r="5" spans="1:10" ht="16.5" thickTop="1" x14ac:dyDescent="0.2">
      <c r="A5" s="66" t="str">
        <f>Responses!A5</f>
        <v>Texas Liqua Tech Svcs, Inc.</v>
      </c>
      <c r="B5" s="17">
        <v>27.9</v>
      </c>
      <c r="C5" s="72">
        <v>30</v>
      </c>
      <c r="D5" s="72">
        <v>25</v>
      </c>
      <c r="E5" s="72">
        <v>1</v>
      </c>
      <c r="F5" s="72">
        <v>1</v>
      </c>
      <c r="G5" s="81">
        <v>1</v>
      </c>
      <c r="H5" s="24">
        <f>SUM(C5:G5)</f>
        <v>58</v>
      </c>
      <c r="I5" s="18">
        <f>SUM(B5:G5)</f>
        <v>85.9</v>
      </c>
      <c r="J5" s="23"/>
    </row>
    <row r="6" spans="1:10" ht="15" x14ac:dyDescent="0.2">
      <c r="A6" s="66" t="str">
        <f>Responses!A6</f>
        <v>J.R. Jones Roofing</v>
      </c>
      <c r="B6" s="17">
        <v>30</v>
      </c>
      <c r="C6" s="72">
        <v>18</v>
      </c>
      <c r="D6" s="72">
        <v>20</v>
      </c>
      <c r="E6" s="72">
        <v>1</v>
      </c>
      <c r="F6" s="72">
        <v>1</v>
      </c>
      <c r="G6" s="81">
        <v>1</v>
      </c>
      <c r="H6" s="65">
        <f>SUM(C6:G6)</f>
        <v>41</v>
      </c>
      <c r="I6" s="18">
        <f>SUM(B6:G6)</f>
        <v>71</v>
      </c>
      <c r="J6" s="19"/>
    </row>
    <row r="7" spans="1:10" x14ac:dyDescent="0.2">
      <c r="J7" s="42"/>
    </row>
    <row r="8" spans="1:10" x14ac:dyDescent="0.2">
      <c r="J8" s="42"/>
    </row>
    <row r="9" spans="1:10" x14ac:dyDescent="0.2">
      <c r="A9" s="19"/>
      <c r="J9" s="42"/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5" sqref="B5:B6"/>
    </sheetView>
  </sheetViews>
  <sheetFormatPr defaultRowHeight="12.75" x14ac:dyDescent="0.2"/>
  <cols>
    <col min="1" max="1" width="43.140625" customWidth="1"/>
    <col min="2" max="2" width="11.140625" customWidth="1"/>
    <col min="3" max="3" width="9.28515625" customWidth="1"/>
    <col min="4" max="5" width="10" customWidth="1"/>
    <col min="6" max="6" width="11.140625" customWidth="1"/>
    <col min="7" max="7" width="11.140625" style="62" customWidth="1"/>
    <col min="8" max="8" width="10.42578125" customWidth="1"/>
  </cols>
  <sheetData>
    <row r="1" spans="1:9" ht="15.75" x14ac:dyDescent="0.25">
      <c r="A1" s="100" t="s">
        <v>0</v>
      </c>
      <c r="B1" s="101"/>
      <c r="C1" s="101"/>
      <c r="D1" s="101"/>
      <c r="E1" s="101"/>
      <c r="F1" s="101"/>
      <c r="G1" s="101"/>
      <c r="H1" s="101"/>
    </row>
    <row r="2" spans="1:9" ht="12.75" customHeight="1" x14ac:dyDescent="0.2">
      <c r="A2" s="102" t="str">
        <f>Responses!A2</f>
        <v>RFP730-17083 Conrad N. Hilton Hotel Roof Replacement</v>
      </c>
      <c r="B2" s="102"/>
      <c r="C2" s="102"/>
      <c r="D2" s="102"/>
      <c r="E2" s="102"/>
      <c r="F2" s="102"/>
      <c r="G2" s="102"/>
      <c r="H2" s="102"/>
      <c r="I2" s="102"/>
    </row>
    <row r="3" spans="1:9" ht="15.75" thickBot="1" x14ac:dyDescent="0.25">
      <c r="A3" s="42"/>
      <c r="B3" s="42"/>
      <c r="C3" s="42"/>
      <c r="D3" s="42"/>
      <c r="E3" s="42"/>
      <c r="F3" s="42"/>
      <c r="H3" s="43"/>
    </row>
    <row r="4" spans="1:9" ht="75" thickTop="1" thickBot="1" x14ac:dyDescent="0.25">
      <c r="A4" s="44" t="s">
        <v>4</v>
      </c>
      <c r="B4" s="45" t="s">
        <v>5</v>
      </c>
      <c r="C4" s="45" t="s">
        <v>6</v>
      </c>
      <c r="D4" s="45" t="s">
        <v>7</v>
      </c>
      <c r="E4" s="45" t="s">
        <v>8</v>
      </c>
      <c r="F4" s="45" t="s">
        <v>9</v>
      </c>
      <c r="G4" s="64" t="s">
        <v>18</v>
      </c>
      <c r="H4" s="69" t="s">
        <v>17</v>
      </c>
      <c r="I4" s="69" t="s">
        <v>10</v>
      </c>
    </row>
    <row r="5" spans="1:9" ht="15.75" thickTop="1" x14ac:dyDescent="0.2">
      <c r="A5" s="66" t="str">
        <f>Responses!A5</f>
        <v>Texas Liqua Tech Svcs, Inc.</v>
      </c>
      <c r="B5" s="17">
        <v>27.9</v>
      </c>
      <c r="C5" s="72">
        <v>18</v>
      </c>
      <c r="D5" s="72">
        <v>20</v>
      </c>
      <c r="E5" s="72">
        <v>3.5</v>
      </c>
      <c r="F5" s="72">
        <v>3.5</v>
      </c>
      <c r="G5" s="81">
        <v>3</v>
      </c>
      <c r="H5" s="65">
        <f>SUM(C5:G5)</f>
        <v>48</v>
      </c>
      <c r="I5" s="18">
        <f>SUM(B5:G5)</f>
        <v>75.900000000000006</v>
      </c>
    </row>
    <row r="6" spans="1:9" ht="15" x14ac:dyDescent="0.2">
      <c r="A6" s="66" t="str">
        <f>Responses!A6</f>
        <v>J.R. Jones Roofing</v>
      </c>
      <c r="B6" s="17">
        <v>30</v>
      </c>
      <c r="C6" s="72">
        <v>15</v>
      </c>
      <c r="D6" s="72">
        <v>15</v>
      </c>
      <c r="E6" s="72">
        <v>3</v>
      </c>
      <c r="F6" s="72">
        <v>3</v>
      </c>
      <c r="G6" s="81">
        <v>2.5</v>
      </c>
      <c r="H6" s="65">
        <f>SUM(C6:G6)</f>
        <v>38.5</v>
      </c>
      <c r="I6" s="18">
        <f>SUM(B6:G6)</f>
        <v>68.5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5" sqref="B5:B6"/>
    </sheetView>
  </sheetViews>
  <sheetFormatPr defaultRowHeight="12.75" x14ac:dyDescent="0.2"/>
  <cols>
    <col min="1" max="1" width="38" customWidth="1"/>
    <col min="2" max="2" width="9" customWidth="1"/>
    <col min="3" max="3" width="6.85546875" customWidth="1"/>
    <col min="4" max="4" width="7" customWidth="1"/>
    <col min="5" max="5" width="7.5703125" customWidth="1"/>
    <col min="6" max="6" width="8.140625" customWidth="1"/>
    <col min="7" max="7" width="7.5703125" style="62" customWidth="1"/>
    <col min="8" max="8" width="10" customWidth="1"/>
  </cols>
  <sheetData>
    <row r="1" spans="1:9" ht="15.75" x14ac:dyDescent="0.25">
      <c r="A1" s="100" t="s">
        <v>0</v>
      </c>
      <c r="B1" s="101"/>
      <c r="C1" s="101"/>
      <c r="D1" s="101"/>
      <c r="E1" s="101"/>
      <c r="F1" s="101"/>
      <c r="G1" s="101"/>
      <c r="H1" s="101"/>
    </row>
    <row r="2" spans="1:9" ht="12.75" customHeight="1" x14ac:dyDescent="0.2">
      <c r="A2" s="102" t="str">
        <f>Responses!A2</f>
        <v>RFP730-17083 Conrad N. Hilton Hotel Roof Replacement</v>
      </c>
      <c r="B2" s="102"/>
      <c r="C2" s="102"/>
      <c r="D2" s="102"/>
      <c r="E2" s="102"/>
      <c r="F2" s="102"/>
      <c r="G2" s="102"/>
      <c r="H2" s="102"/>
      <c r="I2" s="102"/>
    </row>
    <row r="3" spans="1:9" ht="15.75" thickBot="1" x14ac:dyDescent="0.25">
      <c r="A3" s="46"/>
      <c r="B3" s="46"/>
      <c r="C3" s="46"/>
      <c r="D3" s="46"/>
      <c r="E3" s="46"/>
      <c r="F3" s="46"/>
      <c r="H3" s="47"/>
    </row>
    <row r="4" spans="1:9" ht="75" thickTop="1" thickBot="1" x14ac:dyDescent="0.25">
      <c r="A4" s="48" t="s">
        <v>4</v>
      </c>
      <c r="B4" s="49" t="s">
        <v>5</v>
      </c>
      <c r="C4" s="49" t="s">
        <v>6</v>
      </c>
      <c r="D4" s="49" t="s">
        <v>7</v>
      </c>
      <c r="E4" s="49" t="s">
        <v>8</v>
      </c>
      <c r="F4" s="49" t="s">
        <v>9</v>
      </c>
      <c r="G4" s="64" t="s">
        <v>18</v>
      </c>
      <c r="H4" s="69" t="s">
        <v>17</v>
      </c>
      <c r="I4" s="69" t="s">
        <v>10</v>
      </c>
    </row>
    <row r="5" spans="1:9" ht="18.75" customHeight="1" thickTop="1" x14ac:dyDescent="0.2">
      <c r="A5" s="66" t="str">
        <f>Responses!A5</f>
        <v>Texas Liqua Tech Svcs, Inc.</v>
      </c>
      <c r="B5" s="17">
        <v>27.9</v>
      </c>
      <c r="C5" s="72">
        <v>30</v>
      </c>
      <c r="D5" s="72">
        <v>25</v>
      </c>
      <c r="E5" s="72">
        <v>5</v>
      </c>
      <c r="F5" s="72">
        <v>5</v>
      </c>
      <c r="G5" s="81">
        <v>5</v>
      </c>
      <c r="H5" s="65">
        <f>SUM(C5:G5)</f>
        <v>70</v>
      </c>
      <c r="I5" s="18">
        <f>SUM(B5:G5)</f>
        <v>97.9</v>
      </c>
    </row>
    <row r="6" spans="1:9" ht="21" customHeight="1" x14ac:dyDescent="0.2">
      <c r="A6" s="66" t="str">
        <f>Responses!A6</f>
        <v>J.R. Jones Roofing</v>
      </c>
      <c r="B6" s="17">
        <v>30</v>
      </c>
      <c r="C6" s="72">
        <v>24</v>
      </c>
      <c r="D6" s="72">
        <v>15</v>
      </c>
      <c r="E6" s="72">
        <v>4</v>
      </c>
      <c r="F6" s="72">
        <v>4</v>
      </c>
      <c r="G6" s="81">
        <v>4</v>
      </c>
      <c r="H6" s="65">
        <f>SUM(C6:G6)</f>
        <v>51</v>
      </c>
      <c r="I6" s="18">
        <f>SUM(B6:G6)</f>
        <v>81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26" sqref="A26"/>
    </sheetView>
  </sheetViews>
  <sheetFormatPr defaultRowHeight="12.75" x14ac:dyDescent="0.2"/>
  <cols>
    <col min="1" max="1" width="40.42578125" customWidth="1"/>
    <col min="2" max="2" width="8.140625" customWidth="1"/>
    <col min="3" max="3" width="7.5703125" customWidth="1"/>
    <col min="4" max="4" width="7.7109375" customWidth="1"/>
    <col min="5" max="6" width="7.85546875" customWidth="1"/>
    <col min="7" max="7" width="8" style="62" customWidth="1"/>
    <col min="8" max="8" width="10.28515625" customWidth="1"/>
  </cols>
  <sheetData>
    <row r="1" spans="1:9" ht="15.75" x14ac:dyDescent="0.25">
      <c r="A1" s="100" t="s">
        <v>0</v>
      </c>
      <c r="B1" s="101"/>
      <c r="C1" s="101"/>
      <c r="D1" s="101"/>
      <c r="E1" s="101"/>
      <c r="F1" s="101"/>
      <c r="G1" s="101"/>
      <c r="H1" s="101"/>
    </row>
    <row r="2" spans="1:9" ht="12.75" customHeight="1" x14ac:dyDescent="0.2">
      <c r="A2" s="102" t="str">
        <f>Responses!A2</f>
        <v>RFP730-17083 Conrad N. Hilton Hotel Roof Replacement</v>
      </c>
      <c r="B2" s="102"/>
      <c r="C2" s="102"/>
      <c r="D2" s="102"/>
      <c r="E2" s="102"/>
      <c r="F2" s="102"/>
      <c r="G2" s="102"/>
      <c r="H2" s="102"/>
      <c r="I2" s="102"/>
    </row>
    <row r="3" spans="1:9" ht="15.75" thickBot="1" x14ac:dyDescent="0.25">
      <c r="A3" s="50"/>
      <c r="B3" s="50"/>
      <c r="C3" s="50"/>
      <c r="D3" s="50"/>
      <c r="E3" s="50"/>
      <c r="F3" s="50"/>
      <c r="H3" s="51"/>
    </row>
    <row r="4" spans="1:9" ht="75" thickTop="1" thickBot="1" x14ac:dyDescent="0.25">
      <c r="A4" s="52" t="s">
        <v>4</v>
      </c>
      <c r="B4" s="53" t="s">
        <v>5</v>
      </c>
      <c r="C4" s="53" t="s">
        <v>6</v>
      </c>
      <c r="D4" s="53" t="s">
        <v>7</v>
      </c>
      <c r="E4" s="53" t="s">
        <v>8</v>
      </c>
      <c r="F4" s="53" t="s">
        <v>9</v>
      </c>
      <c r="G4" s="64" t="s">
        <v>18</v>
      </c>
      <c r="H4" s="69" t="s">
        <v>17</v>
      </c>
      <c r="I4" s="69" t="s">
        <v>10</v>
      </c>
    </row>
    <row r="5" spans="1:9" ht="18" customHeight="1" thickTop="1" x14ac:dyDescent="0.2">
      <c r="A5" s="66" t="str">
        <f>Responses!A5</f>
        <v>Texas Liqua Tech Svcs, Inc.</v>
      </c>
      <c r="B5" s="17">
        <v>27.9</v>
      </c>
      <c r="C5" s="72">
        <v>30</v>
      </c>
      <c r="D5" s="72">
        <v>20</v>
      </c>
      <c r="E5" s="72">
        <v>2</v>
      </c>
      <c r="F5" s="72">
        <v>3</v>
      </c>
      <c r="G5" s="81">
        <v>2</v>
      </c>
      <c r="H5" s="65">
        <f>SUM(C5:G5)</f>
        <v>57</v>
      </c>
      <c r="I5" s="18">
        <f>SUM(B5:G5)</f>
        <v>84.9</v>
      </c>
    </row>
    <row r="6" spans="1:9" ht="22.5" customHeight="1" x14ac:dyDescent="0.2">
      <c r="A6" s="66" t="str">
        <f>Responses!A6</f>
        <v>J.R. Jones Roofing</v>
      </c>
      <c r="B6" s="17">
        <v>30</v>
      </c>
      <c r="C6" s="72">
        <v>12</v>
      </c>
      <c r="D6" s="72">
        <v>15</v>
      </c>
      <c r="E6" s="72">
        <v>2</v>
      </c>
      <c r="F6" s="72">
        <v>2</v>
      </c>
      <c r="G6" s="81">
        <v>2</v>
      </c>
      <c r="H6" s="65">
        <f>SUM(C6:G6)</f>
        <v>33</v>
      </c>
      <c r="I6" s="18">
        <f>SUM(B6:G6)</f>
        <v>63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5" sqref="B5:B6"/>
    </sheetView>
  </sheetViews>
  <sheetFormatPr defaultRowHeight="12.75" x14ac:dyDescent="0.2"/>
  <cols>
    <col min="1" max="1" width="34.42578125" customWidth="1"/>
    <col min="2" max="2" width="7" bestFit="1" customWidth="1"/>
    <col min="3" max="6" width="6.42578125" bestFit="1" customWidth="1"/>
    <col min="7" max="7" width="6.42578125" style="62" customWidth="1"/>
    <col min="8" max="8" width="13.42578125" customWidth="1"/>
  </cols>
  <sheetData>
    <row r="1" spans="1:9" ht="15.75" x14ac:dyDescent="0.25">
      <c r="A1" s="100" t="s">
        <v>0</v>
      </c>
      <c r="B1" s="101"/>
      <c r="C1" s="101"/>
      <c r="D1" s="101"/>
      <c r="E1" s="101"/>
      <c r="F1" s="101"/>
      <c r="G1" s="101"/>
      <c r="H1" s="101"/>
    </row>
    <row r="2" spans="1:9" ht="12.75" customHeight="1" x14ac:dyDescent="0.2">
      <c r="A2" s="102" t="str">
        <f>Responses!A2</f>
        <v>RFP730-17083 Conrad N. Hilton Hotel Roof Replacement</v>
      </c>
      <c r="B2" s="102"/>
      <c r="C2" s="102"/>
      <c r="D2" s="102"/>
      <c r="E2" s="102"/>
      <c r="F2" s="102"/>
      <c r="G2" s="102"/>
      <c r="H2" s="102"/>
      <c r="I2" s="102"/>
    </row>
    <row r="3" spans="1:9" ht="15.75" thickBot="1" x14ac:dyDescent="0.25">
      <c r="A3" s="54"/>
      <c r="B3" s="54"/>
      <c r="C3" s="54"/>
      <c r="D3" s="54"/>
      <c r="E3" s="54"/>
      <c r="F3" s="54"/>
      <c r="H3" s="55"/>
    </row>
    <row r="4" spans="1:9" ht="75" thickTop="1" thickBot="1" x14ac:dyDescent="0.25">
      <c r="A4" s="56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64" t="s">
        <v>18</v>
      </c>
      <c r="H4" s="69" t="s">
        <v>17</v>
      </c>
      <c r="I4" s="69" t="s">
        <v>10</v>
      </c>
    </row>
    <row r="5" spans="1:9" ht="23.25" customHeight="1" thickTop="1" x14ac:dyDescent="0.2">
      <c r="A5" s="66" t="str">
        <f>Responses!A5</f>
        <v>Texas Liqua Tech Svcs, Inc.</v>
      </c>
      <c r="B5" s="17">
        <v>27.9</v>
      </c>
      <c r="C5" s="72">
        <v>24.6</v>
      </c>
      <c r="D5" s="72">
        <v>20.5</v>
      </c>
      <c r="E5" s="72">
        <v>4</v>
      </c>
      <c r="F5" s="72">
        <v>4</v>
      </c>
      <c r="G5" s="81">
        <v>4</v>
      </c>
      <c r="H5" s="65">
        <f>SUM(C5:G5)</f>
        <v>57.1</v>
      </c>
      <c r="I5" s="18">
        <f>SUM(B5:G5)</f>
        <v>85</v>
      </c>
    </row>
    <row r="6" spans="1:9" ht="20.25" customHeight="1" x14ac:dyDescent="0.2">
      <c r="A6" s="66" t="str">
        <f>Responses!A6</f>
        <v>J.R. Jones Roofing</v>
      </c>
      <c r="B6" s="17">
        <v>30</v>
      </c>
      <c r="C6" s="72">
        <v>25.2</v>
      </c>
      <c r="D6" s="72">
        <v>20.5</v>
      </c>
      <c r="E6" s="72">
        <v>4.0999999999999996</v>
      </c>
      <c r="F6" s="72">
        <v>4</v>
      </c>
      <c r="G6" s="81">
        <v>4</v>
      </c>
      <c r="H6" s="65">
        <f t="shared" ref="H6" si="0">SUM(C6:G6)</f>
        <v>57.800000000000004</v>
      </c>
      <c r="I6" s="18">
        <f t="shared" ref="I6" si="1">SUM(B6:G6)</f>
        <v>87.8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F21" sqref="F21"/>
    </sheetView>
  </sheetViews>
  <sheetFormatPr defaultRowHeight="12.75" x14ac:dyDescent="0.2"/>
  <cols>
    <col min="1" max="1" width="34.28515625" customWidth="1"/>
    <col min="2" max="2" width="9.140625" customWidth="1"/>
    <col min="3" max="4" width="6.7109375" customWidth="1"/>
    <col min="5" max="5" width="7" customWidth="1"/>
    <col min="6" max="6" width="6.42578125" customWidth="1"/>
    <col min="7" max="7" width="6.42578125" style="62" customWidth="1"/>
    <col min="8" max="8" width="11.140625" customWidth="1"/>
  </cols>
  <sheetData>
    <row r="1" spans="1:9" ht="15.75" x14ac:dyDescent="0.25">
      <c r="A1" s="100" t="s">
        <v>0</v>
      </c>
      <c r="B1" s="101"/>
      <c r="C1" s="101"/>
      <c r="D1" s="101"/>
      <c r="E1" s="101"/>
      <c r="F1" s="101"/>
      <c r="G1" s="101"/>
      <c r="H1" s="101"/>
    </row>
    <row r="2" spans="1:9" ht="12.75" customHeight="1" x14ac:dyDescent="0.2">
      <c r="A2" s="102" t="str">
        <f>Responses!A2</f>
        <v>RFP730-17083 Conrad N. Hilton Hotel Roof Replacement</v>
      </c>
      <c r="B2" s="102"/>
      <c r="C2" s="102"/>
      <c r="D2" s="102"/>
      <c r="E2" s="102"/>
      <c r="F2" s="102"/>
      <c r="G2" s="102"/>
      <c r="H2" s="102"/>
      <c r="I2" s="102"/>
    </row>
    <row r="3" spans="1:9" ht="15.75" thickBot="1" x14ac:dyDescent="0.25">
      <c r="A3" s="58"/>
      <c r="B3" s="58"/>
      <c r="C3" s="58"/>
      <c r="D3" s="58"/>
      <c r="E3" s="58"/>
      <c r="F3" s="58"/>
      <c r="H3" s="59"/>
    </row>
    <row r="4" spans="1:9" ht="75" thickTop="1" thickBot="1" x14ac:dyDescent="0.25">
      <c r="A4" s="60" t="s">
        <v>4</v>
      </c>
      <c r="B4" s="61" t="s">
        <v>5</v>
      </c>
      <c r="C4" s="61" t="s">
        <v>6</v>
      </c>
      <c r="D4" s="61" t="s">
        <v>7</v>
      </c>
      <c r="E4" s="61" t="s">
        <v>8</v>
      </c>
      <c r="F4" s="61" t="s">
        <v>9</v>
      </c>
      <c r="G4" s="64" t="s">
        <v>18</v>
      </c>
      <c r="H4" s="69" t="s">
        <v>17</v>
      </c>
      <c r="I4" s="69" t="s">
        <v>10</v>
      </c>
    </row>
    <row r="5" spans="1:9" ht="15.75" thickTop="1" x14ac:dyDescent="0.2">
      <c r="A5" s="66" t="str">
        <f>Responses!A5</f>
        <v>Texas Liqua Tech Svcs, Inc.</v>
      </c>
      <c r="B5" s="17">
        <v>27.9</v>
      </c>
      <c r="C5" s="72">
        <v>27</v>
      </c>
      <c r="D5" s="72">
        <v>22.5</v>
      </c>
      <c r="E5" s="72">
        <v>5</v>
      </c>
      <c r="F5" s="72">
        <v>4.5</v>
      </c>
      <c r="G5" s="81">
        <v>4.5</v>
      </c>
      <c r="H5" s="65">
        <f>SUM(C5:G5)</f>
        <v>63.5</v>
      </c>
      <c r="I5" s="18">
        <f>SUM(B5:G5)</f>
        <v>91.4</v>
      </c>
    </row>
    <row r="6" spans="1:9" ht="15" x14ac:dyDescent="0.2">
      <c r="A6" s="66" t="str">
        <f>Responses!A6</f>
        <v>J.R. Jones Roofing</v>
      </c>
      <c r="B6" s="17">
        <v>30</v>
      </c>
      <c r="C6" s="72">
        <v>27</v>
      </c>
      <c r="D6" s="72">
        <v>22.5</v>
      </c>
      <c r="E6" s="72">
        <v>4.5</v>
      </c>
      <c r="F6" s="72">
        <v>4.5</v>
      </c>
      <c r="G6" s="81">
        <v>5</v>
      </c>
      <c r="H6" s="65">
        <f t="shared" ref="H6" si="0">SUM(C6:G6)</f>
        <v>63.5</v>
      </c>
      <c r="I6" s="18">
        <f>SUM(B6:G6)</f>
        <v>93.5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Normal="100" workbookViewId="0">
      <selection activeCell="E14" sqref="E14"/>
    </sheetView>
  </sheetViews>
  <sheetFormatPr defaultRowHeight="15" x14ac:dyDescent="0.2"/>
  <cols>
    <col min="1" max="1" width="43.85546875" style="2" customWidth="1"/>
    <col min="2" max="7" width="9.140625" style="2"/>
    <col min="8" max="8" width="17.5703125" style="2" bestFit="1" customWidth="1"/>
    <col min="9" max="11" width="9.42578125" style="2" customWidth="1"/>
    <col min="12" max="13" width="9" style="2" customWidth="1"/>
    <col min="14" max="14" width="17.5703125" style="2" bestFit="1" customWidth="1"/>
    <col min="15" max="15" width="13.42578125" style="2" customWidth="1"/>
    <col min="16" max="16384" width="9.140625" style="2"/>
  </cols>
  <sheetData>
    <row r="1" spans="1:15" ht="15.75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ht="15.75" x14ac:dyDescent="0.2">
      <c r="A2" s="102" t="str">
        <f>Responses!A2</f>
        <v>RFP730-17083 Conrad N. Hilton Hotel Roof Replacement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ht="15.75" thickBot="1" x14ac:dyDescent="0.25">
      <c r="N3" s="4"/>
      <c r="O3" s="4"/>
    </row>
    <row r="4" spans="1:15" s="3" customFormat="1" ht="151.5" customHeight="1" thickBot="1" x14ac:dyDescent="0.25">
      <c r="A4" s="6" t="s">
        <v>2</v>
      </c>
      <c r="B4" s="14" t="s">
        <v>24</v>
      </c>
      <c r="C4" s="14" t="s">
        <v>25</v>
      </c>
      <c r="D4" s="14" t="s">
        <v>26</v>
      </c>
      <c r="E4" s="14" t="s">
        <v>27</v>
      </c>
      <c r="F4" s="14" t="s">
        <v>28</v>
      </c>
      <c r="G4" s="14" t="s">
        <v>29</v>
      </c>
      <c r="H4" s="15" t="s">
        <v>3</v>
      </c>
      <c r="I4" s="5" t="s">
        <v>1</v>
      </c>
      <c r="K4" s="10"/>
      <c r="L4" s="10"/>
      <c r="M4" s="10"/>
    </row>
    <row r="5" spans="1:15" ht="16.5" customHeight="1" x14ac:dyDescent="0.2">
      <c r="A5" s="12" t="str">
        <f>Responses!A5</f>
        <v>Texas Liqua Tech Svcs, Inc.</v>
      </c>
      <c r="B5" s="16">
        <f>'1'!H5</f>
        <v>58</v>
      </c>
      <c r="C5" s="17">
        <f>'2'!H5</f>
        <v>48</v>
      </c>
      <c r="D5" s="16">
        <f>'3'!H5</f>
        <v>70</v>
      </c>
      <c r="E5" s="16">
        <f>'4'!H5</f>
        <v>57</v>
      </c>
      <c r="F5" s="17">
        <f>'5'!H5</f>
        <v>57.1</v>
      </c>
      <c r="G5" s="16">
        <f>'6'!H5</f>
        <v>63.5</v>
      </c>
      <c r="H5" s="16">
        <f>AVERAGE(B5:G5)</f>
        <v>58.933333333333337</v>
      </c>
      <c r="I5" s="13">
        <f>RANK(H5,$H$5:$H$6,0)</f>
        <v>1</v>
      </c>
      <c r="K5" s="11"/>
      <c r="L5" s="11"/>
      <c r="M5" s="11"/>
    </row>
    <row r="6" spans="1:15" ht="16.5" customHeight="1" x14ac:dyDescent="0.2">
      <c r="A6" s="12" t="str">
        <f>Responses!A6</f>
        <v>J.R. Jones Roofing</v>
      </c>
      <c r="B6" s="16">
        <f>'1'!H6</f>
        <v>41</v>
      </c>
      <c r="C6" s="17">
        <f>'2'!H6</f>
        <v>38.5</v>
      </c>
      <c r="D6" s="16">
        <f>'3'!H6</f>
        <v>51</v>
      </c>
      <c r="E6" s="16">
        <f>'4'!H6</f>
        <v>33</v>
      </c>
      <c r="F6" s="17">
        <f>'5'!H6</f>
        <v>57.800000000000004</v>
      </c>
      <c r="G6" s="16">
        <f>'6'!H6</f>
        <v>63.5</v>
      </c>
      <c r="H6" s="16">
        <f>AVERAGE(B6:G6)</f>
        <v>47.466666666666669</v>
      </c>
      <c r="I6" s="13">
        <f>RANK(H6,$H$5:$H$6,0)</f>
        <v>2</v>
      </c>
      <c r="K6" s="11"/>
      <c r="L6" s="11"/>
      <c r="M6" s="11"/>
    </row>
    <row r="9" spans="1:15" x14ac:dyDescent="0.2">
      <c r="E9" s="70"/>
      <c r="F9" s="70"/>
      <c r="G9" s="70"/>
    </row>
    <row r="10" spans="1:15" x14ac:dyDescent="0.2">
      <c r="E10" s="70"/>
      <c r="F10" s="70"/>
      <c r="G10" s="70"/>
    </row>
  </sheetData>
  <mergeCells count="2">
    <mergeCell ref="A1:O1"/>
    <mergeCell ref="A2:O2"/>
  </mergeCells>
  <phoneticPr fontId="1" type="noConversion"/>
  <pageMargins left="0.75" right="0.75" top="1" bottom="1" header="0.5" footer="0.5"/>
  <pageSetup scale="95" orientation="landscape" horizontalDpi="120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6"/>
  <sheetViews>
    <sheetView topLeftCell="A4" workbookViewId="0">
      <selection activeCell="H19" sqref="H19"/>
    </sheetView>
  </sheetViews>
  <sheetFormatPr defaultRowHeight="12.75" x14ac:dyDescent="0.2"/>
  <cols>
    <col min="2" max="2" width="30.7109375" bestFit="1" customWidth="1"/>
    <col min="3" max="3" width="37.140625" customWidth="1"/>
    <col min="4" max="4" width="34.42578125" customWidth="1"/>
  </cols>
  <sheetData>
    <row r="1" spans="1:4" x14ac:dyDescent="0.2">
      <c r="A1" s="25"/>
      <c r="B1" s="25"/>
      <c r="C1" s="25"/>
      <c r="D1" s="25"/>
    </row>
    <row r="2" spans="1:4" x14ac:dyDescent="0.2">
      <c r="A2" s="25"/>
      <c r="B2" s="25"/>
      <c r="C2" s="25"/>
      <c r="D2" s="25"/>
    </row>
    <row r="3" spans="1:4" ht="15.75" x14ac:dyDescent="0.2">
      <c r="A3" s="25"/>
      <c r="B3" s="103"/>
      <c r="C3" s="103"/>
      <c r="D3" s="104"/>
    </row>
    <row r="4" spans="1:4" x14ac:dyDescent="0.2">
      <c r="A4" s="25"/>
      <c r="B4" s="105" t="str">
        <f>Responses!A2</f>
        <v>RFP730-17083 Conrad N. Hilton Hotel Roof Replacement</v>
      </c>
      <c r="C4" s="106"/>
      <c r="D4" s="106"/>
    </row>
    <row r="5" spans="1:4" x14ac:dyDescent="0.2">
      <c r="A5" s="25"/>
      <c r="B5" s="25"/>
      <c r="C5" s="25"/>
      <c r="D5" s="25"/>
    </row>
    <row r="6" spans="1:4" x14ac:dyDescent="0.2">
      <c r="A6" s="25"/>
      <c r="B6" s="25"/>
      <c r="C6" s="26" t="s">
        <v>11</v>
      </c>
      <c r="D6" s="83"/>
    </row>
    <row r="7" spans="1:4" ht="15.75" x14ac:dyDescent="0.25">
      <c r="A7" s="25"/>
      <c r="B7" s="27" t="s">
        <v>12</v>
      </c>
      <c r="C7" s="28" t="s">
        <v>23</v>
      </c>
      <c r="D7" s="28" t="s">
        <v>22</v>
      </c>
    </row>
    <row r="8" spans="1:4" ht="15.75" x14ac:dyDescent="0.25">
      <c r="A8" s="25"/>
      <c r="B8" s="29" t="s">
        <v>13</v>
      </c>
      <c r="C8" s="30">
        <v>1961680</v>
      </c>
      <c r="D8" s="31">
        <v>2099000</v>
      </c>
    </row>
    <row r="9" spans="1:4" ht="15.75" x14ac:dyDescent="0.25">
      <c r="A9" s="25"/>
      <c r="B9" s="32" t="s">
        <v>10</v>
      </c>
      <c r="C9" s="33">
        <f>SUM(C8:C8)</f>
        <v>1961680</v>
      </c>
      <c r="D9" s="33">
        <f t="shared" ref="D9" si="0">SUM(D8:D8)</f>
        <v>2099000</v>
      </c>
    </row>
    <row r="10" spans="1:4" ht="15.75" x14ac:dyDescent="0.25">
      <c r="A10" s="25"/>
      <c r="B10" s="29" t="s">
        <v>14</v>
      </c>
      <c r="C10" s="34">
        <v>0</v>
      </c>
      <c r="D10" s="31">
        <f>D9-C9</f>
        <v>137320</v>
      </c>
    </row>
    <row r="11" spans="1:4" ht="15.75" x14ac:dyDescent="0.25">
      <c r="A11" s="25"/>
      <c r="B11" s="35" t="s">
        <v>15</v>
      </c>
      <c r="C11" s="80">
        <v>30</v>
      </c>
      <c r="D11" s="36">
        <f>ABS($C$11-(D10/$C$9)*$C$11)</f>
        <v>27.899963296766039</v>
      </c>
    </row>
    <row r="12" spans="1:4" x14ac:dyDescent="0.2">
      <c r="A12" s="25"/>
      <c r="B12" s="73"/>
      <c r="C12" s="74"/>
      <c r="D12" s="73"/>
    </row>
    <row r="13" spans="1:4" x14ac:dyDescent="0.2">
      <c r="A13" s="25"/>
      <c r="B13" s="75" t="s">
        <v>16</v>
      </c>
      <c r="C13" s="75" t="s">
        <v>19</v>
      </c>
      <c r="D13" s="82" t="s">
        <v>20</v>
      </c>
    </row>
    <row r="14" spans="1:4" x14ac:dyDescent="0.2">
      <c r="A14" s="25"/>
      <c r="B14" s="73" t="str">
        <f>C7</f>
        <v>J.R. Jones Roofing</v>
      </c>
      <c r="C14" s="76">
        <f>C9</f>
        <v>1961680</v>
      </c>
      <c r="D14" s="25">
        <v>30</v>
      </c>
    </row>
    <row r="15" spans="1:4" x14ac:dyDescent="0.2">
      <c r="A15" s="25"/>
      <c r="B15" s="77" t="str">
        <f>D7</f>
        <v>Texas Liqua Tech Svcs, Inc.</v>
      </c>
      <c r="C15" s="78">
        <f>D9</f>
        <v>2099000</v>
      </c>
      <c r="D15" s="25">
        <v>27.9</v>
      </c>
    </row>
    <row r="16" spans="1:4" x14ac:dyDescent="0.2">
      <c r="B16" s="79"/>
      <c r="C16" s="79"/>
    </row>
  </sheetData>
  <sortState ref="B14:C19">
    <sortCondition ref="C14:C19"/>
  </sortState>
  <mergeCells count="2">
    <mergeCell ref="B3:D3"/>
    <mergeCell ref="B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Responses</vt:lpstr>
      <vt:lpstr>1</vt:lpstr>
      <vt:lpstr>2</vt:lpstr>
      <vt:lpstr>3</vt:lpstr>
      <vt:lpstr>4</vt:lpstr>
      <vt:lpstr>5</vt:lpstr>
      <vt:lpstr>6</vt:lpstr>
      <vt:lpstr>Technical Summary</vt:lpstr>
      <vt:lpstr>Pricing Score Calculation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2017-07-18T14:37:49Z</dcterms:modified>
</cp:coreProperties>
</file>