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45" yWindow="480" windowWidth="19350" windowHeight="10020" tabRatio="814" activeTab="3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Technical Summary" sheetId="4" r:id="rId7"/>
    <sheet name="Pricing Score Calculation" sheetId="27" r:id="rId8"/>
    <sheet name="Summary" sheetId="28" r:id="rId9"/>
    <sheet name="Criteria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3" i="30"/>
  <c r="H22" i="30"/>
  <c r="H21" i="30"/>
  <c r="H20" i="30"/>
  <c r="H26" i="30" s="1"/>
  <c r="B6" i="30"/>
  <c r="A2" i="30"/>
  <c r="B4" i="28" l="1"/>
  <c r="H8" i="28" l="1"/>
  <c r="H7" i="28"/>
  <c r="H6" i="28"/>
  <c r="H5" i="28"/>
  <c r="C17" i="27" l="1"/>
  <c r="B17" i="27"/>
  <c r="B16" i="27"/>
  <c r="F9" i="27"/>
  <c r="A8" i="4"/>
  <c r="B8" i="4"/>
  <c r="C8" i="4"/>
  <c r="D8" i="4"/>
  <c r="E8" i="4"/>
  <c r="F8" i="4"/>
  <c r="A8" i="28"/>
  <c r="B8" i="28"/>
  <c r="C8" i="28"/>
  <c r="D8" i="28"/>
  <c r="E8" i="28"/>
  <c r="A8" i="24"/>
  <c r="H8" i="24"/>
  <c r="I8" i="24"/>
  <c r="F8" i="28" s="1"/>
  <c r="A8" i="23"/>
  <c r="H8" i="23"/>
  <c r="I8" i="23"/>
  <c r="A8" i="22"/>
  <c r="H8" i="22"/>
  <c r="I8" i="22"/>
  <c r="A8" i="21"/>
  <c r="H8" i="21"/>
  <c r="I8" i="21"/>
  <c r="A8" i="20"/>
  <c r="H8" i="20"/>
  <c r="I8" i="20"/>
  <c r="G8" i="4" l="1"/>
  <c r="G8" i="28"/>
  <c r="B15" i="27"/>
  <c r="B14" i="27"/>
  <c r="H5" i="24" l="1"/>
  <c r="F5" i="4" s="1"/>
  <c r="I5" i="24"/>
  <c r="C4" i="28"/>
  <c r="D4" i="28"/>
  <c r="E4" i="28"/>
  <c r="F4" i="28"/>
  <c r="I6" i="24" l="1"/>
  <c r="I7" i="24"/>
  <c r="H6" i="24"/>
  <c r="F6" i="4" s="1"/>
  <c r="H7" i="24"/>
  <c r="F7" i="4" s="1"/>
  <c r="I7" i="23"/>
  <c r="I6" i="23"/>
  <c r="I5" i="23"/>
  <c r="H6" i="23"/>
  <c r="E6" i="4" s="1"/>
  <c r="H7" i="23"/>
  <c r="E7" i="4" s="1"/>
  <c r="H5" i="23"/>
  <c r="E5" i="4" s="1"/>
  <c r="I7" i="22"/>
  <c r="I6" i="22"/>
  <c r="I5" i="22"/>
  <c r="H7" i="22"/>
  <c r="D7" i="4" s="1"/>
  <c r="H6" i="22"/>
  <c r="D6" i="4" s="1"/>
  <c r="H5" i="22"/>
  <c r="D5" i="4" s="1"/>
  <c r="I7" i="21"/>
  <c r="I6" i="21"/>
  <c r="I5" i="21"/>
  <c r="H7" i="21"/>
  <c r="C7" i="4" s="1"/>
  <c r="H6" i="21"/>
  <c r="C6" i="4" s="1"/>
  <c r="H5" i="21"/>
  <c r="C5" i="4" s="1"/>
  <c r="H7" i="20"/>
  <c r="B7" i="4" s="1"/>
  <c r="H6" i="20"/>
  <c r="B6" i="4" s="1"/>
  <c r="H5" i="20"/>
  <c r="B5" i="4" s="1"/>
  <c r="I7" i="20"/>
  <c r="I6" i="20"/>
  <c r="I5" i="20"/>
  <c r="A7" i="4" l="1"/>
  <c r="A7" i="23"/>
  <c r="A6" i="22"/>
  <c r="A7" i="21"/>
  <c r="A7" i="28"/>
  <c r="A6" i="28"/>
  <c r="A5" i="23" l="1"/>
  <c r="A5" i="21"/>
  <c r="A6" i="23"/>
  <c r="A6" i="4"/>
  <c r="A5" i="20"/>
  <c r="A7" i="22"/>
  <c r="A5" i="24"/>
  <c r="A5" i="28"/>
  <c r="A5" i="4"/>
  <c r="A6" i="21"/>
  <c r="A7" i="20"/>
  <c r="A5" i="22"/>
  <c r="A7" i="24"/>
  <c r="A6" i="20"/>
  <c r="A6" i="24"/>
  <c r="A2" i="28"/>
  <c r="B4" i="27"/>
  <c r="A2" i="4"/>
  <c r="A2" i="24"/>
  <c r="A2" i="23"/>
  <c r="A2" i="22"/>
  <c r="A2" i="21"/>
  <c r="A2" i="20"/>
  <c r="E9" i="27" l="1"/>
  <c r="C16" i="27" s="1"/>
  <c r="D9" i="27" l="1"/>
  <c r="C15" i="27" s="1"/>
  <c r="C9" i="27"/>
  <c r="F10" i="27" s="1"/>
  <c r="F11" i="27" s="1"/>
  <c r="E10" i="27" l="1"/>
  <c r="C14" i="27"/>
  <c r="E11" i="27"/>
  <c r="D10" i="27"/>
  <c r="D11" i="27" s="1"/>
  <c r="C5" i="28" l="1"/>
  <c r="D5" i="28"/>
  <c r="B5" i="28"/>
  <c r="F5" i="28"/>
  <c r="E5" i="28"/>
  <c r="G6" i="4"/>
  <c r="C7" i="28" l="1"/>
  <c r="G5" i="28"/>
  <c r="C6" i="28"/>
  <c r="D7" i="28"/>
  <c r="B6" i="28"/>
  <c r="D6" i="28"/>
  <c r="B7" i="28"/>
  <c r="F7" i="28"/>
  <c r="E7" i="28"/>
  <c r="E6" i="28"/>
  <c r="F6" i="28"/>
  <c r="G7" i="28" l="1"/>
  <c r="G6" i="28"/>
  <c r="G7" i="4"/>
  <c r="H7" i="4" s="1"/>
  <c r="G5" i="4"/>
  <c r="H5" i="4" l="1"/>
  <c r="H8" i="4"/>
  <c r="H6" i="4"/>
</calcChain>
</file>

<file path=xl/sharedStrings.xml><?xml version="1.0" encoding="utf-8"?>
<sst xmlns="http://schemas.openxmlformats.org/spreadsheetml/2006/main" count="109" uniqueCount="58">
  <si>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</si>
  <si>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</si>
  <si>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</si>
  <si>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</si>
  <si>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</si>
  <si>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</si>
  <si>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</si>
  <si>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</si>
  <si>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</si>
  <si>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</si>
  <si>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</si>
  <si>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</si>
  <si>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</si>
  <si>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</si>
  <si>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</si>
  <si>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</si>
  <si>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</si>
  <si>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</si>
  <si>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</si>
  <si>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</si>
  <si>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</si>
  <si>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J.T. Vaughn Construction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</si>
  <si>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</si>
  <si>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</si>
  <si>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</si>
  <si>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</si>
  <si>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</si>
  <si>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</si>
  <si>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</si>
  <si>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</si>
  <si>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</si>
  <si>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</si>
  <si>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</si>
  <si>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</si>
  <si>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</si>
  <si>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</si>
  <si>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</si>
  <si>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*Total =</t>
  </si>
  <si>
    <t>*Note:  Total should be equal to 100 if received 5-point per criterion.</t>
  </si>
  <si>
    <t>RFP730-17109 Alumni Center Building 574 Restroom Renovations</t>
  </si>
  <si>
    <t>RESPONDENT EVALUATION MATRIX</t>
  </si>
  <si>
    <t xml:space="preserve">Company/Vendor Name:  </t>
  </si>
  <si>
    <t>TSG Industries</t>
  </si>
  <si>
    <t>Evaluator Name:</t>
  </si>
  <si>
    <t>DO NOT EVALUATE CRITERIA 1.  PURCHASING WILL EVALUATE.</t>
  </si>
  <si>
    <t xml:space="preserve">4. Respondent’s construction and execution plan (Section 4.5)
</t>
  </si>
  <si>
    <t xml:space="preserve">5. Respondent’s project planning and scheduling (Section 4.6)
</t>
  </si>
  <si>
    <t xml:space="preserve">6. Respondent’s safety management program (Section 4.7)
</t>
  </si>
  <si>
    <t>Special Instructions for Evaluators:</t>
  </si>
  <si>
    <t>G.A.M.</t>
  </si>
  <si>
    <t>Nash Industries</t>
  </si>
  <si>
    <t>Evaluator 1</t>
  </si>
  <si>
    <t>Evaluator 2</t>
  </si>
  <si>
    <t>Evaluator 3</t>
  </si>
  <si>
    <t>Evaluator 4</t>
  </si>
  <si>
    <t>Evaluator 5</t>
  </si>
  <si>
    <t>Prepared by: Senior Buyer 7/14/17</t>
  </si>
  <si>
    <t>Checked by: Buyer 3 7/14/17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</si>
</sst>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25" fillId="0" borderId="0" xfId="0" applyFont="1" applyFill="1" applyAlignment="1">
      <alignment horizontal="center"/>
    </xf>
    <xf numFmtId="0" fontId="25" fillId="30" borderId="0" xfId="0" applyFont="1" applyFill="1" applyAlignment="1">
      <alignment horizontal="center"/>
    </xf>
    <xf numFmtId="0" fontId="0" fillId="34" borderId="0" xfId="0" applyFill="1"/>
    <xf numFmtId="0" fontId="25" fillId="34" borderId="0" xfId="0" applyFont="1" applyFill="1" applyAlignment="1">
      <alignment horizontal="center"/>
    </xf>
    <xf numFmtId="0" fontId="2" fillId="34" borderId="3" xfId="0" applyFont="1" applyFill="1" applyBorder="1"/>
    <xf numFmtId="2" fontId="2" fillId="34" borderId="26" xfId="0" applyNumberFormat="1" applyFont="1" applyFill="1" applyBorder="1"/>
    <xf numFmtId="2" fontId="2" fillId="34" borderId="25" xfId="0" applyNumberFormat="1" applyFont="1" applyFill="1" applyBorder="1"/>
    <xf numFmtId="2" fontId="2" fillId="34" borderId="24" xfId="0" applyNumberFormat="1" applyFont="1" applyFill="1" applyBorder="1"/>
    <xf numFmtId="0" fontId="2" fillId="34" borderId="6" xfId="0" applyFont="1" applyFill="1" applyBorder="1" applyAlignment="1">
      <alignment horizontal="left"/>
    </xf>
    <xf numFmtId="44" fontId="0" fillId="0" borderId="0" xfId="0" applyNumberFormat="1" applyFill="1"/>
    <xf numFmtId="0" fontId="2" fillId="0" borderId="0" xfId="0" applyFont="1"/>
    <xf numFmtId="0" fontId="3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3" fillId="33" borderId="43" xfId="0" applyFont="1" applyFill="1" applyBorder="1" applyAlignment="1">
      <alignment horizontal="right"/>
    </xf>
    <xf numFmtId="0" fontId="3" fillId="4" borderId="40" xfId="0" applyFont="1" applyFill="1" applyBorder="1" applyAlignment="1">
      <alignment horizontal="center"/>
    </xf>
    <xf numFmtId="0" fontId="3" fillId="33" borderId="44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" fillId="32" borderId="5" xfId="0" applyFont="1" applyFill="1" applyBorder="1" applyAlignment="1">
      <alignment horizontal="center" vertical="center"/>
    </xf>
    <xf numFmtId="0" fontId="2" fillId="0" borderId="5" xfId="0" applyFont="1" applyBorder="1"/>
    <xf numFmtId="0" fontId="3" fillId="4" borderId="3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3" fillId="0" borderId="0" xfId="0" applyFont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4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109%20Alumni%20Center%20Building%20574%20Restroom%20Renov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Summary"/>
    </sheetNames>
    <sheetDataSet>
      <sheetData sheetId="0">
        <row r="6">
          <cell r="A6" t="str">
            <v xml:space="preserve">RFP730-17109 Alumni Center Building #574 Restroom Renovations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C1" sqref="C1:C1048576"/>
    </sheetView>
  </sheetViews>
  <sheetFormatPr defaultRowHeight="12.75" x14ac:dyDescent="0.2"/>
  <cols>
    <col min="1" max="1" width="75.28515625" bestFit="1" customWidth="1"/>
  </cols>
  <sheetData>
    <row r="2" spans="1:4" ht="15.75" x14ac:dyDescent="0.25">
      <c r="A2" s="9" t="s">
        <v>39</v>
      </c>
    </row>
    <row r="3" spans="1:4" ht="13.5" thickBot="1" x14ac:dyDescent="0.25"/>
    <row r="4" spans="1:4" ht="26.25" customHeight="1" thickTop="1" x14ac:dyDescent="0.2">
      <c r="A4" s="7" t="s">
        <v>2</v>
      </c>
    </row>
    <row r="5" spans="1:4" s="1" customFormat="1" ht="15" x14ac:dyDescent="0.2">
      <c r="A5" s="68" t="s">
        <v>49</v>
      </c>
      <c r="C5" s="8"/>
      <c r="D5" s="8"/>
    </row>
    <row r="6" spans="1:4" s="1" customFormat="1" ht="15" x14ac:dyDescent="0.2">
      <c r="A6" s="68" t="s">
        <v>21</v>
      </c>
    </row>
    <row r="7" spans="1:4" s="1" customFormat="1" ht="15" x14ac:dyDescent="0.2">
      <c r="A7" s="68" t="s">
        <v>50</v>
      </c>
      <c r="C7" s="60"/>
    </row>
    <row r="8" spans="1:4" ht="15" x14ac:dyDescent="0.2">
      <c r="A8" s="68" t="s">
        <v>42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3" workbookViewId="0">
      <selection activeCell="L22" sqref="L22"/>
    </sheetView>
  </sheetViews>
  <sheetFormatPr defaultRowHeight="12.75" x14ac:dyDescent="0.2"/>
  <cols>
    <col min="1" max="1" width="28.28515625" customWidth="1"/>
    <col min="5" max="5" width="30.140625" customWidth="1"/>
  </cols>
  <sheetData>
    <row r="1" spans="1:10" ht="15.75" x14ac:dyDescent="0.25">
      <c r="A1" s="105" t="s">
        <v>40</v>
      </c>
      <c r="B1" s="105"/>
      <c r="C1" s="105"/>
      <c r="D1" s="105"/>
      <c r="E1" s="105"/>
      <c r="F1" s="105"/>
      <c r="G1" s="105"/>
      <c r="H1" s="105"/>
      <c r="I1" s="93"/>
      <c r="J1" s="93"/>
    </row>
    <row r="2" spans="1:10" ht="15.75" x14ac:dyDescent="0.25">
      <c r="A2" s="118" t="str">
        <f>[1]Cover!A6</f>
        <v xml:space="preserve">RFP730-17109 Alumni Center Building #574 Restroom Renovations </v>
      </c>
      <c r="B2" s="105"/>
      <c r="C2" s="105"/>
      <c r="D2" s="105"/>
      <c r="E2" s="105"/>
      <c r="F2" s="105"/>
      <c r="G2" s="105"/>
      <c r="H2" s="105"/>
      <c r="I2" s="93"/>
      <c r="J2" s="93"/>
    </row>
    <row r="3" spans="1:10" ht="15" x14ac:dyDescent="0.2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ht="16.5" thickBot="1" x14ac:dyDescent="0.3">
      <c r="A4" s="93" t="s">
        <v>41</v>
      </c>
      <c r="B4" s="119"/>
      <c r="C4" s="119"/>
      <c r="D4" s="119"/>
      <c r="E4" s="119"/>
      <c r="F4" s="93"/>
      <c r="G4" s="93"/>
      <c r="H4" s="93"/>
      <c r="I4" s="93"/>
      <c r="J4" s="93"/>
    </row>
    <row r="5" spans="1:10" ht="15" x14ac:dyDescent="0.2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ht="15.75" thickBot="1" x14ac:dyDescent="0.25">
      <c r="A6" s="93" t="s">
        <v>43</v>
      </c>
      <c r="B6" s="120">
        <f>[1]Cover!E13</f>
        <v>0</v>
      </c>
      <c r="C6" s="120"/>
      <c r="D6" s="120"/>
      <c r="E6" s="120"/>
      <c r="F6" s="93"/>
      <c r="G6" s="93"/>
      <c r="H6" s="93"/>
      <c r="I6" s="93"/>
      <c r="J6" s="93"/>
    </row>
    <row r="7" spans="1:10" ht="15" x14ac:dyDescent="0.2">
      <c r="A7" s="93"/>
      <c r="B7" s="93"/>
      <c r="C7" s="93"/>
      <c r="D7" s="93"/>
      <c r="E7" s="93"/>
      <c r="F7" s="93"/>
      <c r="G7" s="93"/>
      <c r="H7" s="93"/>
      <c r="I7" s="93"/>
      <c r="J7" s="93"/>
    </row>
    <row r="8" spans="1:10" ht="15" customHeight="1" x14ac:dyDescent="0.2">
      <c r="A8" s="121" t="s">
        <v>22</v>
      </c>
      <c r="B8" s="121"/>
      <c r="C8" s="121"/>
      <c r="D8" s="121"/>
      <c r="E8" s="121"/>
      <c r="F8" s="121"/>
      <c r="G8" s="121"/>
      <c r="H8" s="121"/>
      <c r="I8" s="93"/>
      <c r="J8" s="93"/>
    </row>
    <row r="9" spans="1:10" ht="15" x14ac:dyDescent="0.2">
      <c r="A9" s="121"/>
      <c r="B9" s="121"/>
      <c r="C9" s="121"/>
      <c r="D9" s="121"/>
      <c r="E9" s="121"/>
      <c r="F9" s="121"/>
      <c r="G9" s="121"/>
      <c r="H9" s="121"/>
      <c r="I9" s="93"/>
      <c r="J9" s="93"/>
    </row>
    <row r="10" spans="1:10" ht="15.75" thickBot="1" x14ac:dyDescent="0.25">
      <c r="A10" s="93"/>
      <c r="B10" s="93"/>
      <c r="C10" s="93"/>
      <c r="D10" s="93"/>
      <c r="E10" s="93"/>
      <c r="F10" s="93"/>
      <c r="G10" s="93"/>
      <c r="H10" s="93"/>
      <c r="I10" s="93"/>
      <c r="J10" s="93"/>
    </row>
    <row r="11" spans="1:10" ht="16.5" thickTop="1" x14ac:dyDescent="0.25">
      <c r="A11" s="122" t="s">
        <v>23</v>
      </c>
      <c r="B11" s="123"/>
      <c r="C11" s="123"/>
      <c r="D11" s="123"/>
      <c r="E11" s="124"/>
      <c r="F11" s="93"/>
      <c r="G11" s="93"/>
      <c r="H11" s="93"/>
      <c r="I11" s="93"/>
      <c r="J11" s="93"/>
    </row>
    <row r="12" spans="1:10" ht="15" customHeight="1" x14ac:dyDescent="0.2">
      <c r="A12" s="125" t="s">
        <v>24</v>
      </c>
      <c r="B12" s="126"/>
      <c r="C12" s="126"/>
      <c r="D12" s="126"/>
      <c r="E12" s="127"/>
      <c r="F12" s="93"/>
      <c r="G12" s="93"/>
      <c r="H12" s="93"/>
      <c r="I12" s="93"/>
      <c r="J12" s="93"/>
    </row>
    <row r="13" spans="1:10" ht="15" x14ac:dyDescent="0.2">
      <c r="A13" s="128" t="s">
        <v>25</v>
      </c>
      <c r="B13" s="129"/>
      <c r="C13" s="129"/>
      <c r="D13" s="129"/>
      <c r="E13" s="130"/>
      <c r="F13" s="93"/>
      <c r="G13" s="93"/>
      <c r="H13" s="93"/>
      <c r="I13" s="93"/>
      <c r="J13" s="93"/>
    </row>
    <row r="14" spans="1:10" ht="15" x14ac:dyDescent="0.2">
      <c r="A14" s="128" t="s">
        <v>26</v>
      </c>
      <c r="B14" s="129"/>
      <c r="C14" s="129"/>
      <c r="D14" s="129"/>
      <c r="E14" s="130"/>
      <c r="F14" s="93"/>
      <c r="G14" s="93"/>
      <c r="H14" s="93"/>
      <c r="I14" s="93"/>
      <c r="J14" s="93"/>
    </row>
    <row r="15" spans="1:10" ht="15" x14ac:dyDescent="0.2">
      <c r="A15" s="128" t="s">
        <v>27</v>
      </c>
      <c r="B15" s="129"/>
      <c r="C15" s="129"/>
      <c r="D15" s="129"/>
      <c r="E15" s="130"/>
      <c r="F15" s="93"/>
      <c r="G15" s="93"/>
      <c r="H15" s="93"/>
      <c r="I15" s="93"/>
      <c r="J15" s="93"/>
    </row>
    <row r="16" spans="1:10" ht="15" x14ac:dyDescent="0.2">
      <c r="A16" s="128" t="s">
        <v>28</v>
      </c>
      <c r="B16" s="129"/>
      <c r="C16" s="129"/>
      <c r="D16" s="129"/>
      <c r="E16" s="130"/>
      <c r="F16" s="93"/>
      <c r="G16" s="93"/>
      <c r="H16" s="93"/>
      <c r="I16" s="93"/>
      <c r="J16" s="93"/>
    </row>
    <row r="17" spans="1:10" ht="15.75" thickBot="1" x14ac:dyDescent="0.25">
      <c r="A17" s="115" t="s">
        <v>29</v>
      </c>
      <c r="B17" s="116"/>
      <c r="C17" s="116"/>
      <c r="D17" s="116"/>
      <c r="E17" s="117"/>
      <c r="F17" s="93"/>
      <c r="G17" s="93"/>
      <c r="H17" s="93"/>
      <c r="I17" s="93"/>
      <c r="J17" s="93"/>
    </row>
    <row r="18" spans="1:10" ht="16.5" thickTop="1" thickBot="1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 ht="16.5" thickTop="1" x14ac:dyDescent="0.25">
      <c r="A19" s="135" t="s">
        <v>30</v>
      </c>
      <c r="B19" s="136"/>
      <c r="C19" s="136"/>
      <c r="D19" s="136"/>
      <c r="E19" s="136"/>
      <c r="F19" s="104" t="s">
        <v>31</v>
      </c>
      <c r="G19" s="104" t="s">
        <v>32</v>
      </c>
      <c r="H19" s="98" t="s">
        <v>33</v>
      </c>
      <c r="I19" s="93"/>
      <c r="J19" s="93"/>
    </row>
    <row r="20" spans="1:10" ht="47.25" customHeight="1" x14ac:dyDescent="0.2">
      <c r="A20" s="137" t="s">
        <v>34</v>
      </c>
      <c r="B20" s="138"/>
      <c r="C20" s="138"/>
      <c r="D20" s="138"/>
      <c r="E20" s="139"/>
      <c r="F20" s="102"/>
      <c r="G20" s="96">
        <v>6</v>
      </c>
      <c r="H20" s="100">
        <f t="shared" ref="H20:H25" si="0">F20*G20</f>
        <v>0</v>
      </c>
      <c r="I20" s="94"/>
      <c r="J20" s="101" t="s">
        <v>44</v>
      </c>
    </row>
    <row r="21" spans="1:10" ht="63.75" customHeight="1" x14ac:dyDescent="0.2">
      <c r="A21" s="137" t="s">
        <v>35</v>
      </c>
      <c r="B21" s="138"/>
      <c r="C21" s="138"/>
      <c r="D21" s="138"/>
      <c r="E21" s="139"/>
      <c r="F21" s="96"/>
      <c r="G21" s="96">
        <v>4</v>
      </c>
      <c r="H21" s="100">
        <f t="shared" si="0"/>
        <v>0</v>
      </c>
      <c r="I21" s="94"/>
      <c r="J21" s="94"/>
    </row>
    <row r="22" spans="1:10" ht="60" customHeight="1" x14ac:dyDescent="0.2">
      <c r="A22" s="137" t="s">
        <v>36</v>
      </c>
      <c r="B22" s="138"/>
      <c r="C22" s="138"/>
      <c r="D22" s="138"/>
      <c r="E22" s="139"/>
      <c r="F22" s="96"/>
      <c r="G22" s="96">
        <v>3</v>
      </c>
      <c r="H22" s="100">
        <f t="shared" si="0"/>
        <v>0</v>
      </c>
      <c r="I22" s="94"/>
      <c r="J22" s="94"/>
    </row>
    <row r="23" spans="1:10" ht="36.75" customHeight="1" x14ac:dyDescent="0.2">
      <c r="A23" s="131" t="s">
        <v>45</v>
      </c>
      <c r="B23" s="132"/>
      <c r="C23" s="132"/>
      <c r="D23" s="132"/>
      <c r="E23" s="133"/>
      <c r="F23" s="96"/>
      <c r="G23" s="96">
        <v>3</v>
      </c>
      <c r="H23" s="100">
        <f t="shared" si="0"/>
        <v>0</v>
      </c>
      <c r="I23" s="94"/>
      <c r="J23" s="94"/>
    </row>
    <row r="24" spans="1:10" ht="36" customHeight="1" x14ac:dyDescent="0.2">
      <c r="A24" s="131" t="s">
        <v>46</v>
      </c>
      <c r="B24" s="132"/>
      <c r="C24" s="132"/>
      <c r="D24" s="132"/>
      <c r="E24" s="133"/>
      <c r="F24" s="96"/>
      <c r="G24" s="96">
        <v>3</v>
      </c>
      <c r="H24" s="100">
        <f t="shared" si="0"/>
        <v>0</v>
      </c>
      <c r="I24" s="94"/>
      <c r="J24" s="94"/>
    </row>
    <row r="25" spans="1:10" ht="42.75" customHeight="1" x14ac:dyDescent="0.2">
      <c r="A25" s="131" t="s">
        <v>47</v>
      </c>
      <c r="B25" s="132"/>
      <c r="C25" s="132"/>
      <c r="D25" s="132"/>
      <c r="E25" s="133"/>
      <c r="F25" s="96"/>
      <c r="G25" s="96">
        <v>1</v>
      </c>
      <c r="H25" s="100">
        <f t="shared" si="0"/>
        <v>0</v>
      </c>
      <c r="I25" s="94"/>
      <c r="J25" s="94"/>
    </row>
    <row r="26" spans="1:10" ht="16.5" thickBot="1" x14ac:dyDescent="0.3">
      <c r="A26" s="93"/>
      <c r="B26" s="93"/>
      <c r="C26" s="93"/>
      <c r="D26" s="93"/>
      <c r="E26" s="93"/>
      <c r="F26" s="93"/>
      <c r="G26" s="97" t="s">
        <v>37</v>
      </c>
      <c r="H26" s="99">
        <f>SUM(H20:H25)</f>
        <v>0</v>
      </c>
      <c r="I26" s="93"/>
      <c r="J26" s="93"/>
    </row>
    <row r="27" spans="1:10" ht="15" x14ac:dyDescent="0.2">
      <c r="A27" s="134" t="s">
        <v>38</v>
      </c>
      <c r="B27" s="134"/>
      <c r="C27" s="134"/>
      <c r="D27" s="134"/>
      <c r="E27" s="134"/>
      <c r="F27" s="93"/>
      <c r="G27" s="93"/>
      <c r="H27" s="93"/>
      <c r="I27" s="93"/>
      <c r="J27" s="93"/>
    </row>
    <row r="28" spans="1:10" ht="15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</row>
    <row r="29" spans="1:10" ht="15" x14ac:dyDescent="0.2">
      <c r="A29" s="114" t="s">
        <v>48</v>
      </c>
      <c r="B29" s="114"/>
      <c r="C29" s="114"/>
      <c r="D29" s="93"/>
      <c r="E29" s="93"/>
      <c r="F29" s="93"/>
      <c r="G29" s="93"/>
      <c r="H29" s="93"/>
      <c r="I29" s="93"/>
      <c r="J29" s="93"/>
    </row>
  </sheetData>
  <protectedRanges>
    <protectedRange sqref="F21:F25" name="Points_1"/>
  </protectedRanges>
  <mergeCells count="21">
    <mergeCell ref="A20:E20"/>
    <mergeCell ref="A21:E21"/>
    <mergeCell ref="A22:E22"/>
    <mergeCell ref="A23:E23"/>
    <mergeCell ref="A24:E24"/>
    <mergeCell ref="A29:C29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5:E25"/>
    <mergeCell ref="A27:E27"/>
    <mergeCell ref="A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23" sqref="B23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9" customWidth="1"/>
    <col min="8" max="8" width="12.42578125" customWidth="1"/>
  </cols>
  <sheetData>
    <row r="1" spans="1:10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9"/>
      <c r="J1" s="19"/>
    </row>
    <row r="2" spans="1:10" ht="12.75" customHeight="1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6.7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1" t="s">
        <v>18</v>
      </c>
      <c r="H4" s="66" t="s">
        <v>17</v>
      </c>
      <c r="I4" s="66" t="s">
        <v>10</v>
      </c>
      <c r="J4" s="23"/>
    </row>
    <row r="5" spans="1:10" ht="16.5" thickTop="1" x14ac:dyDescent="0.2">
      <c r="A5" s="63" t="str">
        <f>Responses!A5</f>
        <v>G.A.M.</v>
      </c>
      <c r="B5" s="17">
        <v>28.78</v>
      </c>
      <c r="C5" s="95">
        <v>12</v>
      </c>
      <c r="D5" s="95">
        <v>12</v>
      </c>
      <c r="E5" s="95">
        <v>12</v>
      </c>
      <c r="F5" s="95">
        <v>9</v>
      </c>
      <c r="G5" s="77">
        <v>4</v>
      </c>
      <c r="H5" s="24">
        <f>SUM(C5:G5)</f>
        <v>49</v>
      </c>
      <c r="I5" s="18">
        <f>SUM(B5:G5)</f>
        <v>77.78</v>
      </c>
      <c r="J5" s="23"/>
    </row>
    <row r="6" spans="1:10" ht="15" x14ac:dyDescent="0.2">
      <c r="A6" s="63" t="str">
        <f>Responses!A6</f>
        <v>J.T. Vaughn Construction</v>
      </c>
      <c r="B6" s="17">
        <v>17.25</v>
      </c>
      <c r="C6" s="95">
        <v>16</v>
      </c>
      <c r="D6" s="95">
        <v>12</v>
      </c>
      <c r="E6" s="95">
        <v>12</v>
      </c>
      <c r="F6" s="95">
        <v>12</v>
      </c>
      <c r="G6" s="77">
        <v>4</v>
      </c>
      <c r="H6" s="62">
        <f>SUM(C6:G6)</f>
        <v>56</v>
      </c>
      <c r="I6" s="18">
        <f>SUM(B6:G6)</f>
        <v>73.25</v>
      </c>
      <c r="J6" s="19"/>
    </row>
    <row r="7" spans="1:10" ht="15" x14ac:dyDescent="0.2">
      <c r="A7" s="63" t="str">
        <f>Responses!A7</f>
        <v>Nash Industries</v>
      </c>
      <c r="B7" s="17">
        <v>30</v>
      </c>
      <c r="C7" s="95">
        <v>12</v>
      </c>
      <c r="D7" s="95">
        <v>9</v>
      </c>
      <c r="E7" s="95">
        <v>9</v>
      </c>
      <c r="F7" s="95">
        <v>9</v>
      </c>
      <c r="G7" s="77">
        <v>3</v>
      </c>
      <c r="H7" s="62">
        <f>SUM(C7:G7)</f>
        <v>42</v>
      </c>
      <c r="I7" s="18">
        <f>SUM(B7:G7)</f>
        <v>72</v>
      </c>
      <c r="J7" s="43"/>
    </row>
    <row r="8" spans="1:10" ht="15" x14ac:dyDescent="0.2">
      <c r="A8" s="63" t="str">
        <f>Responses!A8</f>
        <v>TSG Industries</v>
      </c>
      <c r="B8" s="17">
        <v>17.07</v>
      </c>
      <c r="C8" s="95">
        <v>12</v>
      </c>
      <c r="D8" s="95">
        <v>9</v>
      </c>
      <c r="E8" s="95">
        <v>9</v>
      </c>
      <c r="F8" s="95">
        <v>9</v>
      </c>
      <c r="G8" s="77">
        <v>4</v>
      </c>
      <c r="H8" s="62">
        <f>SUM(C8:G8)</f>
        <v>43</v>
      </c>
      <c r="I8" s="18">
        <f>SUM(B8:G8)</f>
        <v>60.07</v>
      </c>
      <c r="J8" s="43"/>
    </row>
    <row r="9" spans="1:10" x14ac:dyDescent="0.2">
      <c r="J9" s="43"/>
    </row>
    <row r="10" spans="1:10" x14ac:dyDescent="0.2">
      <c r="A10" s="19"/>
      <c r="J10" s="43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42" sqref="A42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9" customWidth="1"/>
    <col min="8" max="8" width="10.42578125" customWidth="1"/>
  </cols>
  <sheetData>
    <row r="1" spans="1:9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</row>
    <row r="2" spans="1:9" ht="12.75" customHeight="1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25">
      <c r="A3" s="43"/>
      <c r="B3" s="43"/>
      <c r="C3" s="43"/>
      <c r="D3" s="43"/>
      <c r="E3" s="43"/>
      <c r="F3" s="43"/>
      <c r="H3" s="44"/>
    </row>
    <row r="4" spans="1:9" ht="75" thickTop="1" thickBot="1" x14ac:dyDescent="0.25">
      <c r="A4" s="45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61" t="s">
        <v>18</v>
      </c>
      <c r="H4" s="66" t="s">
        <v>17</v>
      </c>
      <c r="I4" s="66" t="s">
        <v>10</v>
      </c>
    </row>
    <row r="5" spans="1:9" ht="15.75" thickTop="1" x14ac:dyDescent="0.2">
      <c r="A5" s="63" t="str">
        <f>Responses!A5</f>
        <v>G.A.M.</v>
      </c>
      <c r="B5" s="17">
        <v>28.78</v>
      </c>
      <c r="C5" s="95">
        <v>14</v>
      </c>
      <c r="D5" s="95">
        <v>9</v>
      </c>
      <c r="E5" s="95">
        <v>9</v>
      </c>
      <c r="F5" s="95">
        <v>9</v>
      </c>
      <c r="G5" s="77">
        <v>3.5</v>
      </c>
      <c r="H5" s="62">
        <f>SUM(C5:G5)</f>
        <v>44.5</v>
      </c>
      <c r="I5" s="18">
        <f>SUM(B5:G5)</f>
        <v>73.28</v>
      </c>
    </row>
    <row r="6" spans="1:9" ht="15" x14ac:dyDescent="0.2">
      <c r="A6" s="63" t="str">
        <f>Responses!A6</f>
        <v>J.T. Vaughn Construction</v>
      </c>
      <c r="B6" s="17">
        <v>17.25</v>
      </c>
      <c r="C6" s="95">
        <v>16</v>
      </c>
      <c r="D6" s="95">
        <v>12</v>
      </c>
      <c r="E6" s="95">
        <v>9</v>
      </c>
      <c r="F6" s="95">
        <v>9</v>
      </c>
      <c r="G6" s="77">
        <v>3</v>
      </c>
      <c r="H6" s="62">
        <f>SUM(C6:G6)</f>
        <v>49</v>
      </c>
      <c r="I6" s="18">
        <f>SUM(B6:G6)</f>
        <v>66.25</v>
      </c>
    </row>
    <row r="7" spans="1:9" ht="15" x14ac:dyDescent="0.2">
      <c r="A7" s="63" t="str">
        <f>Responses!A7</f>
        <v>Nash Industries</v>
      </c>
      <c r="B7" s="17">
        <v>30</v>
      </c>
      <c r="C7" s="95">
        <v>14</v>
      </c>
      <c r="D7" s="95">
        <v>10.5</v>
      </c>
      <c r="E7" s="95">
        <v>12</v>
      </c>
      <c r="F7" s="95">
        <v>12</v>
      </c>
      <c r="G7" s="77">
        <v>3</v>
      </c>
      <c r="H7" s="62">
        <f>SUM(C7:G7)</f>
        <v>51.5</v>
      </c>
      <c r="I7" s="18">
        <f>SUM(B7:G7)</f>
        <v>81.5</v>
      </c>
    </row>
    <row r="8" spans="1:9" ht="15" x14ac:dyDescent="0.2">
      <c r="A8" s="63" t="str">
        <f>Responses!A8</f>
        <v>TSG Industries</v>
      </c>
      <c r="B8" s="17">
        <v>17.07</v>
      </c>
      <c r="C8" s="95">
        <v>14</v>
      </c>
      <c r="D8" s="95">
        <v>7.5</v>
      </c>
      <c r="E8" s="95">
        <v>7.5</v>
      </c>
      <c r="F8" s="95">
        <v>7.5</v>
      </c>
      <c r="G8" s="77">
        <v>2.5</v>
      </c>
      <c r="H8" s="62">
        <f>SUM(C8:G8)</f>
        <v>39</v>
      </c>
      <c r="I8" s="18">
        <f>SUM(B8:G8)</f>
        <v>56.07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B5" sqref="B5:B8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9" customWidth="1"/>
    <col min="8" max="8" width="10" customWidth="1"/>
  </cols>
  <sheetData>
    <row r="1" spans="1:9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</row>
    <row r="2" spans="1:9" ht="12.75" customHeight="1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25">
      <c r="A3" s="47"/>
      <c r="B3" s="47"/>
      <c r="C3" s="47"/>
      <c r="D3" s="47"/>
      <c r="E3" s="47"/>
      <c r="F3" s="47"/>
      <c r="H3" s="48"/>
    </row>
    <row r="4" spans="1:9" ht="94.5" customHeight="1" thickTop="1" thickBot="1" x14ac:dyDescent="0.25">
      <c r="A4" s="4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0" t="s">
        <v>9</v>
      </c>
      <c r="G4" s="61" t="s">
        <v>18</v>
      </c>
      <c r="H4" s="66" t="s">
        <v>17</v>
      </c>
      <c r="I4" s="66" t="s">
        <v>10</v>
      </c>
    </row>
    <row r="5" spans="1:9" ht="18.75" customHeight="1" thickTop="1" x14ac:dyDescent="0.2">
      <c r="A5" s="63" t="str">
        <f>Responses!A5</f>
        <v>G.A.M.</v>
      </c>
      <c r="B5" s="17">
        <v>28.78</v>
      </c>
      <c r="C5" s="103">
        <v>14</v>
      </c>
      <c r="D5" s="103">
        <v>10.5</v>
      </c>
      <c r="E5" s="103">
        <v>10.5</v>
      </c>
      <c r="F5" s="103">
        <v>10.5</v>
      </c>
      <c r="G5" s="77">
        <v>4.5</v>
      </c>
      <c r="H5" s="62">
        <f>SUM(C5:G5)</f>
        <v>50</v>
      </c>
      <c r="I5" s="18">
        <f>SUM(B5:G5)</f>
        <v>78.78</v>
      </c>
    </row>
    <row r="6" spans="1:9" ht="21" customHeight="1" x14ac:dyDescent="0.2">
      <c r="A6" s="63" t="str">
        <f>Responses!A6</f>
        <v>J.T. Vaughn Construction</v>
      </c>
      <c r="B6" s="17">
        <v>17.25</v>
      </c>
      <c r="C6" s="103">
        <v>20</v>
      </c>
      <c r="D6" s="103">
        <v>13.5</v>
      </c>
      <c r="E6" s="103">
        <v>12</v>
      </c>
      <c r="F6" s="103">
        <v>13.5</v>
      </c>
      <c r="G6" s="77">
        <v>5</v>
      </c>
      <c r="H6" s="62">
        <f>SUM(C6:G6)</f>
        <v>64</v>
      </c>
      <c r="I6" s="18">
        <f>SUM(B6:G6)</f>
        <v>81.25</v>
      </c>
    </row>
    <row r="7" spans="1:9" ht="18" customHeight="1" x14ac:dyDescent="0.2">
      <c r="A7" s="63" t="str">
        <f>Responses!A7</f>
        <v>Nash Industries</v>
      </c>
      <c r="B7" s="17">
        <v>30</v>
      </c>
      <c r="C7" s="103">
        <v>16</v>
      </c>
      <c r="D7" s="103">
        <v>12</v>
      </c>
      <c r="E7" s="103">
        <v>10.5</v>
      </c>
      <c r="F7" s="103">
        <v>10.5</v>
      </c>
      <c r="G7" s="77">
        <v>4</v>
      </c>
      <c r="H7" s="62">
        <f>SUM(C7:G7)</f>
        <v>53</v>
      </c>
      <c r="I7" s="18">
        <f>SUM(B7:G7)</f>
        <v>83</v>
      </c>
    </row>
    <row r="8" spans="1:9" ht="15" x14ac:dyDescent="0.2">
      <c r="A8" s="63" t="str">
        <f>Responses!A8</f>
        <v>TSG Industries</v>
      </c>
      <c r="B8" s="17">
        <v>17.07</v>
      </c>
      <c r="C8" s="103">
        <v>16</v>
      </c>
      <c r="D8" s="103">
        <v>6</v>
      </c>
      <c r="E8" s="103">
        <v>10.5</v>
      </c>
      <c r="F8" s="103">
        <v>10.5</v>
      </c>
      <c r="G8" s="77">
        <v>4</v>
      </c>
      <c r="H8" s="62">
        <f>SUM(C8:G8)</f>
        <v>47</v>
      </c>
      <c r="I8" s="18">
        <f>SUM(B8:G8)</f>
        <v>64.069999999999993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B5" sqref="B5:B8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9" customWidth="1"/>
    <col min="8" max="8" width="10.28515625" customWidth="1"/>
  </cols>
  <sheetData>
    <row r="1" spans="1:9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</row>
    <row r="2" spans="1:9" ht="12.75" customHeight="1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25">
      <c r="A3" s="51"/>
      <c r="B3" s="51"/>
      <c r="C3" s="51"/>
      <c r="D3" s="51"/>
      <c r="E3" s="51"/>
      <c r="F3" s="51"/>
      <c r="H3" s="52"/>
    </row>
    <row r="4" spans="1:9" ht="75" thickTop="1" thickBot="1" x14ac:dyDescent="0.25">
      <c r="A4" s="53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61" t="s">
        <v>18</v>
      </c>
      <c r="H4" s="66" t="s">
        <v>17</v>
      </c>
      <c r="I4" s="66" t="s">
        <v>10</v>
      </c>
    </row>
    <row r="5" spans="1:9" ht="18" customHeight="1" thickTop="1" x14ac:dyDescent="0.2">
      <c r="A5" s="63" t="str">
        <f>Responses!A5</f>
        <v>G.A.M.</v>
      </c>
      <c r="B5" s="17">
        <v>28.78</v>
      </c>
      <c r="C5" s="103">
        <v>12</v>
      </c>
      <c r="D5" s="103">
        <v>12</v>
      </c>
      <c r="E5" s="103">
        <v>12</v>
      </c>
      <c r="F5" s="103">
        <v>9</v>
      </c>
      <c r="G5" s="77">
        <v>4</v>
      </c>
      <c r="H5" s="62">
        <f>SUM(C5:G5)</f>
        <v>49</v>
      </c>
      <c r="I5" s="18">
        <f>SUM(B5:G5)</f>
        <v>77.78</v>
      </c>
    </row>
    <row r="6" spans="1:9" ht="22.5" customHeight="1" x14ac:dyDescent="0.2">
      <c r="A6" s="63" t="str">
        <f>Responses!A6</f>
        <v>J.T. Vaughn Construction</v>
      </c>
      <c r="B6" s="17">
        <v>17.25</v>
      </c>
      <c r="C6" s="103">
        <v>16</v>
      </c>
      <c r="D6" s="103">
        <v>12</v>
      </c>
      <c r="E6" s="103">
        <v>12</v>
      </c>
      <c r="F6" s="103">
        <v>12</v>
      </c>
      <c r="G6" s="77">
        <v>4</v>
      </c>
      <c r="H6" s="62">
        <f>SUM(C6:G6)</f>
        <v>56</v>
      </c>
      <c r="I6" s="18">
        <f>SUM(B6:G6)</f>
        <v>73.25</v>
      </c>
    </row>
    <row r="7" spans="1:9" ht="20.25" customHeight="1" x14ac:dyDescent="0.2">
      <c r="A7" s="63" t="str">
        <f>Responses!A7</f>
        <v>Nash Industries</v>
      </c>
      <c r="B7" s="17">
        <v>30</v>
      </c>
      <c r="C7" s="103">
        <v>12</v>
      </c>
      <c r="D7" s="103">
        <v>9</v>
      </c>
      <c r="E7" s="103">
        <v>9</v>
      </c>
      <c r="F7" s="103">
        <v>9</v>
      </c>
      <c r="G7" s="77">
        <v>3</v>
      </c>
      <c r="H7" s="62">
        <f t="shared" ref="H7" si="0">SUM(C7:G7)</f>
        <v>42</v>
      </c>
      <c r="I7" s="18">
        <f>SUM(B7:G7)</f>
        <v>72</v>
      </c>
    </row>
    <row r="8" spans="1:9" ht="15" x14ac:dyDescent="0.2">
      <c r="A8" s="63" t="str">
        <f>Responses!A8</f>
        <v>TSG Industries</v>
      </c>
      <c r="B8" s="17">
        <v>17.07</v>
      </c>
      <c r="C8" s="103">
        <v>12</v>
      </c>
      <c r="D8" s="103">
        <v>9</v>
      </c>
      <c r="E8" s="103">
        <v>9</v>
      </c>
      <c r="F8" s="103">
        <v>9</v>
      </c>
      <c r="G8" s="77">
        <v>4</v>
      </c>
      <c r="H8" s="62">
        <f t="shared" ref="H8" si="1">SUM(C8:G8)</f>
        <v>43</v>
      </c>
      <c r="I8" s="18">
        <f>SUM(B8:G8)</f>
        <v>60.07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18" sqref="A18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9" customWidth="1"/>
    <col min="8" max="8" width="13.42578125" customWidth="1"/>
  </cols>
  <sheetData>
    <row r="1" spans="1:9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</row>
    <row r="2" spans="1:9" ht="12.75" customHeight="1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25">
      <c r="A3" s="55"/>
      <c r="B3" s="55"/>
      <c r="C3" s="55"/>
      <c r="D3" s="55"/>
      <c r="E3" s="55"/>
      <c r="F3" s="55"/>
      <c r="H3" s="56"/>
    </row>
    <row r="4" spans="1:9" ht="75" thickTop="1" thickBot="1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61" t="s">
        <v>18</v>
      </c>
      <c r="H4" s="66" t="s">
        <v>17</v>
      </c>
      <c r="I4" s="66" t="s">
        <v>10</v>
      </c>
    </row>
    <row r="5" spans="1:9" ht="23.25" customHeight="1" thickTop="1" x14ac:dyDescent="0.2">
      <c r="A5" s="63" t="str">
        <f>Responses!A5</f>
        <v>G.A.M.</v>
      </c>
      <c r="B5" s="17">
        <v>28.78</v>
      </c>
      <c r="C5" s="103">
        <v>15.2</v>
      </c>
      <c r="D5" s="103">
        <v>10.8</v>
      </c>
      <c r="E5" s="103">
        <v>10.5</v>
      </c>
      <c r="F5" s="103">
        <v>11.1</v>
      </c>
      <c r="G5" s="77">
        <v>4.2</v>
      </c>
      <c r="H5" s="62">
        <f>SUM(C5:G5)</f>
        <v>51.800000000000004</v>
      </c>
      <c r="I5" s="18">
        <f>SUM(B5:G5)</f>
        <v>80.58</v>
      </c>
    </row>
    <row r="6" spans="1:9" ht="20.25" customHeight="1" x14ac:dyDescent="0.2">
      <c r="A6" s="63" t="str">
        <f>Responses!A6</f>
        <v>J.T. Vaughn Construction</v>
      </c>
      <c r="B6" s="17">
        <v>17.25</v>
      </c>
      <c r="C6" s="103">
        <v>18</v>
      </c>
      <c r="D6" s="103">
        <v>13.8</v>
      </c>
      <c r="E6" s="103">
        <v>12.3</v>
      </c>
      <c r="F6" s="103">
        <v>12.9</v>
      </c>
      <c r="G6" s="77">
        <v>4.2</v>
      </c>
      <c r="H6" s="62">
        <f t="shared" ref="H6:H7" si="0">SUM(C6:G6)</f>
        <v>61.2</v>
      </c>
      <c r="I6" s="18">
        <f t="shared" ref="I6:I7" si="1">SUM(B6:G6)</f>
        <v>78.45</v>
      </c>
    </row>
    <row r="7" spans="1:9" ht="18.75" customHeight="1" x14ac:dyDescent="0.2">
      <c r="A7" s="63" t="str">
        <f>Responses!A7</f>
        <v>Nash Industries</v>
      </c>
      <c r="B7" s="17">
        <v>30</v>
      </c>
      <c r="C7" s="103">
        <v>15.6</v>
      </c>
      <c r="D7" s="103">
        <v>10.5</v>
      </c>
      <c r="E7" s="103">
        <v>11.1</v>
      </c>
      <c r="F7" s="103">
        <v>10.8</v>
      </c>
      <c r="G7" s="77">
        <v>4.2</v>
      </c>
      <c r="H7" s="62">
        <f t="shared" si="0"/>
        <v>52.2</v>
      </c>
      <c r="I7" s="18">
        <f t="shared" si="1"/>
        <v>82.2</v>
      </c>
    </row>
    <row r="8" spans="1:9" ht="15" x14ac:dyDescent="0.2">
      <c r="A8" s="63" t="str">
        <f>Responses!A8</f>
        <v>TSG Industries</v>
      </c>
      <c r="B8" s="17">
        <v>17.07</v>
      </c>
      <c r="C8" s="103">
        <v>14.8</v>
      </c>
      <c r="D8" s="103">
        <v>10.199999999999999</v>
      </c>
      <c r="E8" s="103">
        <v>11.4</v>
      </c>
      <c r="F8" s="103">
        <v>10.5</v>
      </c>
      <c r="G8" s="77">
        <v>4.2</v>
      </c>
      <c r="H8" s="62">
        <f t="shared" ref="H8" si="2">SUM(C8:G8)</f>
        <v>51.1</v>
      </c>
      <c r="I8" s="18">
        <f t="shared" ref="I8" si="3">SUM(B8:G8)</f>
        <v>68.17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G13" sqref="G13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5.75" x14ac:dyDescent="0.2">
      <c r="A2" s="107" t="str">
        <f>Responses!A2</f>
        <v>RFP730-17109 Alumni Center Building 574 Restroom Renovations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4" t="s">
        <v>51</v>
      </c>
      <c r="C4" s="14" t="s">
        <v>52</v>
      </c>
      <c r="D4" s="14" t="s">
        <v>53</v>
      </c>
      <c r="E4" s="14" t="s">
        <v>54</v>
      </c>
      <c r="F4" s="14" t="s">
        <v>55</v>
      </c>
      <c r="G4" s="15" t="s">
        <v>3</v>
      </c>
      <c r="H4" s="5" t="s">
        <v>1</v>
      </c>
      <c r="J4" s="10"/>
      <c r="K4" s="10"/>
      <c r="L4" s="10"/>
    </row>
    <row r="5" spans="1:14" ht="16.5" customHeight="1" x14ac:dyDescent="0.2">
      <c r="A5" s="12" t="str">
        <f>Responses!A5</f>
        <v>G.A.M.</v>
      </c>
      <c r="B5" s="16">
        <f>'1'!H5</f>
        <v>49</v>
      </c>
      <c r="C5" s="17">
        <f>'2'!H5</f>
        <v>44.5</v>
      </c>
      <c r="D5" s="16">
        <f>'3'!H5</f>
        <v>50</v>
      </c>
      <c r="E5" s="16">
        <f>'4'!H5</f>
        <v>49</v>
      </c>
      <c r="F5" s="17">
        <f>'5'!H5</f>
        <v>51.800000000000004</v>
      </c>
      <c r="G5" s="16">
        <f>AVERAGE(B5:F5)</f>
        <v>48.86</v>
      </c>
      <c r="H5" s="13">
        <f>RANK(G5,$G$5:$G$8,0)</f>
        <v>2</v>
      </c>
      <c r="J5" s="11"/>
      <c r="K5" s="11"/>
      <c r="L5" s="11"/>
    </row>
    <row r="6" spans="1:14" ht="16.5" customHeight="1" x14ac:dyDescent="0.2">
      <c r="A6" s="12" t="str">
        <f>Responses!A6</f>
        <v>J.T. Vaughn Construction</v>
      </c>
      <c r="B6" s="16">
        <f>'1'!H6</f>
        <v>56</v>
      </c>
      <c r="C6" s="17">
        <f>'2'!H6</f>
        <v>49</v>
      </c>
      <c r="D6" s="16">
        <f>'3'!H6</f>
        <v>64</v>
      </c>
      <c r="E6" s="16">
        <f>'4'!H6</f>
        <v>56</v>
      </c>
      <c r="F6" s="17">
        <f>'5'!H6</f>
        <v>61.2</v>
      </c>
      <c r="G6" s="16">
        <f>AVERAGE(B6:F6)</f>
        <v>57.239999999999995</v>
      </c>
      <c r="H6" s="13">
        <f t="shared" ref="H6:H8" si="0">RANK(G6,$G$5:$G$8,0)</f>
        <v>1</v>
      </c>
      <c r="J6" s="11"/>
      <c r="K6" s="11"/>
      <c r="L6" s="11"/>
    </row>
    <row r="7" spans="1:14" ht="16.5" customHeight="1" x14ac:dyDescent="0.2">
      <c r="A7" s="12" t="str">
        <f>Responses!A7</f>
        <v>Nash Industries</v>
      </c>
      <c r="B7" s="16">
        <f>'1'!H7</f>
        <v>42</v>
      </c>
      <c r="C7" s="17">
        <f>'2'!H7</f>
        <v>51.5</v>
      </c>
      <c r="D7" s="16">
        <f>'3'!H7</f>
        <v>53</v>
      </c>
      <c r="E7" s="16">
        <f>'4'!H7</f>
        <v>42</v>
      </c>
      <c r="F7" s="17">
        <f>'5'!H7</f>
        <v>52.2</v>
      </c>
      <c r="G7" s="16">
        <f>AVERAGE(B7:F7)</f>
        <v>48.14</v>
      </c>
      <c r="H7" s="13">
        <f t="shared" si="0"/>
        <v>3</v>
      </c>
    </row>
    <row r="8" spans="1:14" x14ac:dyDescent="0.2">
      <c r="A8" s="12" t="str">
        <f>Responses!A8</f>
        <v>TSG Industries</v>
      </c>
      <c r="B8" s="16">
        <f>'1'!H8</f>
        <v>43</v>
      </c>
      <c r="C8" s="17">
        <f>'2'!H8</f>
        <v>39</v>
      </c>
      <c r="D8" s="16">
        <f>'3'!H8</f>
        <v>47</v>
      </c>
      <c r="E8" s="16">
        <f>'4'!H8</f>
        <v>43</v>
      </c>
      <c r="F8" s="17">
        <f>'5'!H8</f>
        <v>51.1</v>
      </c>
      <c r="G8" s="16">
        <f>AVERAGE(B8:F8)</f>
        <v>44.62</v>
      </c>
      <c r="H8" s="13">
        <f t="shared" si="0"/>
        <v>4</v>
      </c>
    </row>
    <row r="9" spans="1:14" x14ac:dyDescent="0.2">
      <c r="E9" s="67"/>
      <c r="F9" s="67"/>
    </row>
    <row r="10" spans="1:14" x14ac:dyDescent="0.2">
      <c r="E10" s="67"/>
      <c r="F10" s="67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7"/>
  <sheetViews>
    <sheetView topLeftCell="A3" workbookViewId="0">
      <selection activeCell="D27" sqref="D27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  <col min="6" max="6" width="32.7109375" customWidth="1"/>
  </cols>
  <sheetData>
    <row r="1" spans="1:6" x14ac:dyDescent="0.2">
      <c r="A1" s="25"/>
      <c r="B1" s="25"/>
      <c r="C1" s="25"/>
      <c r="D1" s="25"/>
      <c r="E1" s="25"/>
    </row>
    <row r="2" spans="1:6" x14ac:dyDescent="0.2">
      <c r="A2" s="25"/>
      <c r="B2" s="25"/>
      <c r="C2" s="25"/>
      <c r="D2" s="25"/>
      <c r="E2" s="25"/>
    </row>
    <row r="3" spans="1:6" ht="15.75" x14ac:dyDescent="0.2">
      <c r="A3" s="25"/>
      <c r="B3" s="108"/>
      <c r="C3" s="108"/>
      <c r="D3" s="109"/>
      <c r="E3" s="25"/>
    </row>
    <row r="4" spans="1:6" x14ac:dyDescent="0.2">
      <c r="A4" s="25"/>
      <c r="B4" s="110" t="str">
        <f>Responses!A2</f>
        <v>RFP730-17109 Alumni Center Building 574 Restroom Renovations</v>
      </c>
      <c r="C4" s="111"/>
      <c r="D4" s="111"/>
      <c r="E4" s="25"/>
    </row>
    <row r="5" spans="1:6" x14ac:dyDescent="0.2">
      <c r="A5" s="25"/>
      <c r="B5" s="25"/>
      <c r="C5" s="25"/>
      <c r="D5" s="25"/>
      <c r="E5" s="25"/>
    </row>
    <row r="6" spans="1:6" x14ac:dyDescent="0.2">
      <c r="A6" s="25"/>
      <c r="B6" s="25"/>
      <c r="C6" s="26" t="s">
        <v>11</v>
      </c>
      <c r="D6" s="112"/>
      <c r="E6" s="112"/>
    </row>
    <row r="7" spans="1:6" ht="15.75" x14ac:dyDescent="0.25">
      <c r="A7" s="25"/>
      <c r="B7" s="27" t="s">
        <v>12</v>
      </c>
      <c r="C7" s="28" t="s">
        <v>50</v>
      </c>
      <c r="D7" s="28" t="s">
        <v>49</v>
      </c>
      <c r="E7" s="28" t="s">
        <v>21</v>
      </c>
      <c r="F7" s="28" t="s">
        <v>42</v>
      </c>
    </row>
    <row r="8" spans="1:6" ht="15.75" x14ac:dyDescent="0.25">
      <c r="A8" s="25"/>
      <c r="B8" s="29" t="s">
        <v>13</v>
      </c>
      <c r="C8" s="30">
        <v>117906</v>
      </c>
      <c r="D8" s="31">
        <v>122708</v>
      </c>
      <c r="E8" s="31">
        <v>168000</v>
      </c>
      <c r="F8" s="31">
        <v>168712.5</v>
      </c>
    </row>
    <row r="9" spans="1:6" ht="15.75" x14ac:dyDescent="0.25">
      <c r="A9" s="25"/>
      <c r="B9" s="32" t="s">
        <v>10</v>
      </c>
      <c r="C9" s="33">
        <f>SUM(C8:C8)</f>
        <v>117906</v>
      </c>
      <c r="D9" s="33">
        <f t="shared" ref="D9:E9" si="0">SUM(D8:D8)</f>
        <v>122708</v>
      </c>
      <c r="E9" s="33">
        <f t="shared" si="0"/>
        <v>168000</v>
      </c>
      <c r="F9" s="33">
        <f t="shared" ref="F9" si="1">SUM(F8:F8)</f>
        <v>168712.5</v>
      </c>
    </row>
    <row r="10" spans="1:6" ht="15.75" x14ac:dyDescent="0.25">
      <c r="A10" s="25"/>
      <c r="B10" s="29" t="s">
        <v>14</v>
      </c>
      <c r="C10" s="34">
        <v>0</v>
      </c>
      <c r="D10" s="31">
        <f>D9-C9</f>
        <v>4802</v>
      </c>
      <c r="E10" s="31">
        <f>E9-C9</f>
        <v>50094</v>
      </c>
      <c r="F10" s="31">
        <f>F9-C9</f>
        <v>50806.5</v>
      </c>
    </row>
    <row r="11" spans="1:6" ht="15.75" x14ac:dyDescent="0.25">
      <c r="A11" s="25"/>
      <c r="B11" s="35" t="s">
        <v>15</v>
      </c>
      <c r="C11" s="76">
        <v>30</v>
      </c>
      <c r="D11" s="36">
        <f>ABS($C$11-(D10/$C$9)*$C$11)</f>
        <v>28.778179227520226</v>
      </c>
      <c r="E11" s="36">
        <f t="shared" ref="E11" si="2">ABS($C$11-(E10/$C$9)*$C$11)</f>
        <v>17.254083761640629</v>
      </c>
      <c r="F11" s="36">
        <f t="shared" ref="F11" si="3">ABS($C$11-(F10/$C$9)*$C$11)</f>
        <v>17.072795277594018</v>
      </c>
    </row>
    <row r="12" spans="1:6" x14ac:dyDescent="0.2">
      <c r="A12" s="25"/>
      <c r="B12" s="69"/>
      <c r="C12" s="70"/>
      <c r="D12" s="69"/>
      <c r="E12" s="25"/>
    </row>
    <row r="13" spans="1:6" x14ac:dyDescent="0.2">
      <c r="A13" s="25"/>
      <c r="B13" s="71" t="s">
        <v>16</v>
      </c>
      <c r="C13" s="71" t="s">
        <v>19</v>
      </c>
      <c r="D13" s="78" t="s">
        <v>20</v>
      </c>
      <c r="E13" s="25"/>
    </row>
    <row r="14" spans="1:6" x14ac:dyDescent="0.2">
      <c r="A14" s="25"/>
      <c r="B14" s="69" t="str">
        <f>C7</f>
        <v>Nash Industries</v>
      </c>
      <c r="C14" s="72">
        <f>C9</f>
        <v>117906</v>
      </c>
      <c r="D14" s="25">
        <v>30</v>
      </c>
      <c r="E14" s="25"/>
    </row>
    <row r="15" spans="1:6" x14ac:dyDescent="0.2">
      <c r="A15" s="25"/>
      <c r="B15" s="73" t="str">
        <f>D7</f>
        <v>G.A.M.</v>
      </c>
      <c r="C15" s="74">
        <f>D9</f>
        <v>122708</v>
      </c>
      <c r="D15" s="25">
        <v>28.78</v>
      </c>
      <c r="E15" s="25"/>
    </row>
    <row r="16" spans="1:6" x14ac:dyDescent="0.2">
      <c r="A16" s="25"/>
      <c r="B16" s="73" t="str">
        <f>E7</f>
        <v>J.T. Vaughn Construction</v>
      </c>
      <c r="C16" s="74">
        <f>E9</f>
        <v>168000</v>
      </c>
      <c r="D16" s="25">
        <v>17.25</v>
      </c>
      <c r="E16" s="25"/>
    </row>
    <row r="17" spans="2:5" x14ac:dyDescent="0.2">
      <c r="B17" s="73" t="str">
        <f>F7</f>
        <v>TSG Industries</v>
      </c>
      <c r="C17" s="92">
        <f>F8</f>
        <v>168712.5</v>
      </c>
      <c r="D17" s="69">
        <v>17.07</v>
      </c>
      <c r="E17" s="69"/>
    </row>
  </sheetData>
  <sortState ref="B14:C19">
    <sortCondition ref="C14:C19"/>
  </sortState>
  <mergeCells count="3">
    <mergeCell ref="B3:D3"/>
    <mergeCell ref="B4:D4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4" workbookViewId="0">
      <selection activeCell="A14" sqref="A14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9" ht="15.75" x14ac:dyDescent="0.25">
      <c r="A1" s="105" t="s">
        <v>0</v>
      </c>
      <c r="B1" s="106"/>
      <c r="C1" s="106"/>
      <c r="D1" s="106"/>
      <c r="E1" s="106"/>
      <c r="F1" s="106"/>
      <c r="G1" s="106"/>
      <c r="H1" s="106"/>
    </row>
    <row r="2" spans="1:9" x14ac:dyDescent="0.2">
      <c r="A2" s="107" t="str">
        <f>Responses!A2</f>
        <v>RFP730-17109 Alumni Center Building 574 Restroom Renovations</v>
      </c>
      <c r="B2" s="113"/>
      <c r="C2" s="113"/>
      <c r="D2" s="113"/>
      <c r="E2" s="113"/>
      <c r="F2" s="113"/>
      <c r="G2" s="113"/>
      <c r="H2" s="113"/>
    </row>
    <row r="3" spans="1:9" ht="15.75" thickBot="1" x14ac:dyDescent="0.25">
      <c r="A3" s="60"/>
      <c r="B3" s="60"/>
      <c r="C3" s="60"/>
      <c r="D3" s="60"/>
      <c r="E3" s="60"/>
      <c r="F3" s="60"/>
      <c r="G3" s="64"/>
      <c r="H3" s="64"/>
    </row>
    <row r="4" spans="1:9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8" t="s">
        <v>3</v>
      </c>
      <c r="H4" s="5" t="s">
        <v>1</v>
      </c>
    </row>
    <row r="5" spans="1:9" ht="15" x14ac:dyDescent="0.2">
      <c r="A5" s="39" t="str">
        <f>Responses!A5</f>
        <v>G.A.M.</v>
      </c>
      <c r="B5" s="40">
        <f>'1'!I5</f>
        <v>77.78</v>
      </c>
      <c r="C5" s="41">
        <f>'2'!I5</f>
        <v>73.28</v>
      </c>
      <c r="D5" s="41">
        <f>'3'!I5</f>
        <v>78.78</v>
      </c>
      <c r="E5" s="41">
        <f>'4'!I5</f>
        <v>77.78</v>
      </c>
      <c r="F5" s="41">
        <f>'5'!I5</f>
        <v>80.58</v>
      </c>
      <c r="G5" s="42">
        <f>AVERAGE(B5:F5)</f>
        <v>77.64</v>
      </c>
      <c r="H5" s="82">
        <f>RANK(G5,$G$5:$G$8,0)</f>
        <v>2</v>
      </c>
      <c r="I5" s="84">
        <v>1</v>
      </c>
    </row>
    <row r="6" spans="1:9" s="75" customFormat="1" ht="15" x14ac:dyDescent="0.2">
      <c r="A6" s="39" t="str">
        <f>Responses!A6</f>
        <v>J.T. Vaughn Construction</v>
      </c>
      <c r="B6" s="79">
        <f>'1'!I6</f>
        <v>73.25</v>
      </c>
      <c r="C6" s="80">
        <f>'2'!I6</f>
        <v>66.25</v>
      </c>
      <c r="D6" s="80">
        <f>'3'!I6</f>
        <v>81.25</v>
      </c>
      <c r="E6" s="80">
        <f>'4'!I6</f>
        <v>73.25</v>
      </c>
      <c r="F6" s="80">
        <f>'5'!I6</f>
        <v>78.45</v>
      </c>
      <c r="G6" s="81">
        <f>AVERAGE(B6:F6)</f>
        <v>74.489999999999995</v>
      </c>
      <c r="H6" s="82">
        <f t="shared" ref="H6:H8" si="0">RANK(G6,$G$5:$G$8,0)</f>
        <v>3</v>
      </c>
      <c r="I6" s="83">
        <v>2</v>
      </c>
    </row>
    <row r="7" spans="1:9" s="85" customFormat="1" ht="15" x14ac:dyDescent="0.2">
      <c r="A7" s="91" t="str">
        <f>Responses!A7</f>
        <v>Nash Industries</v>
      </c>
      <c r="B7" s="90">
        <f>'1'!I7</f>
        <v>72</v>
      </c>
      <c r="C7" s="89">
        <f>'2'!I7</f>
        <v>81.5</v>
      </c>
      <c r="D7" s="89">
        <f>'3'!I7</f>
        <v>83</v>
      </c>
      <c r="E7" s="89">
        <f>'4'!I7</f>
        <v>72</v>
      </c>
      <c r="F7" s="89">
        <f>'5'!I7</f>
        <v>82.2</v>
      </c>
      <c r="G7" s="88">
        <f>AVERAGE(B7:F7)</f>
        <v>78.14</v>
      </c>
      <c r="H7" s="87">
        <f t="shared" si="0"/>
        <v>1</v>
      </c>
      <c r="I7" s="86">
        <v>3</v>
      </c>
    </row>
    <row r="8" spans="1:9" ht="15" x14ac:dyDescent="0.2">
      <c r="A8" s="39" t="str">
        <f>Responses!A8</f>
        <v>TSG Industries</v>
      </c>
      <c r="B8" s="79">
        <f>'1'!I8</f>
        <v>60.07</v>
      </c>
      <c r="C8" s="80">
        <f>'2'!I8</f>
        <v>56.07</v>
      </c>
      <c r="D8" s="80">
        <f>'3'!I8</f>
        <v>64.069999999999993</v>
      </c>
      <c r="E8" s="80">
        <f>'4'!I8</f>
        <v>60.07</v>
      </c>
      <c r="F8" s="80">
        <f>'5'!I8</f>
        <v>68.17</v>
      </c>
      <c r="G8" s="81">
        <f>AVERAGE(B8:F8)</f>
        <v>61.69</v>
      </c>
      <c r="H8" s="82">
        <f t="shared" si="0"/>
        <v>4</v>
      </c>
      <c r="I8" s="83">
        <v>4</v>
      </c>
    </row>
    <row r="9" spans="1:9" x14ac:dyDescent="0.2">
      <c r="F9" s="59"/>
      <c r="G9" s="59"/>
    </row>
    <row r="10" spans="1:9" x14ac:dyDescent="0.2">
      <c r="F10" s="59"/>
      <c r="G10" s="59"/>
    </row>
    <row r="12" spans="1:9" ht="15" x14ac:dyDescent="0.2">
      <c r="A12" s="65" t="s">
        <v>56</v>
      </c>
    </row>
    <row r="13" spans="1:9" ht="15" x14ac:dyDescent="0.2">
      <c r="A13" s="60"/>
    </row>
    <row r="14" spans="1:9" ht="15" x14ac:dyDescent="0.2">
      <c r="A14" s="65" t="s">
        <v>57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2017-08-17T18:00:41Z</dcterms:modified>
</cp:coreProperties>
</file>