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T:\PURCHASING_New\03_Active Procurement\FY2026\RFPCSP-730-UofH-3101 UHD Elevator Maintenance FY26 - RD\Evaluations\"/>
    </mc:Choice>
  </mc:AlternateContent>
  <xr:revisionPtr revIDLastSave="0" documentId="13_ncr:1_{4D831889-F297-4FA6-AAE2-0BADD135194A}" xr6:coauthVersionLast="36" xr6:coauthVersionMax="47" xr10:uidLastSave="{00000000-0000-0000-0000-000000000000}"/>
  <bookViews>
    <workbookView xWindow="-120" yWindow="-120" windowWidth="29040" windowHeight="17520" activeTab="6" xr2:uid="{00000000-000D-0000-FFFF-FFFF00000000}"/>
  </bookViews>
  <sheets>
    <sheet name="Evaluator 1" sheetId="2" r:id="rId1"/>
    <sheet name="Evaluator 2" sheetId="3" r:id="rId2"/>
    <sheet name="Evaluator 3" sheetId="5" r:id="rId3"/>
    <sheet name="Evaluator 4" sheetId="9" r:id="rId4"/>
    <sheet name="Evaluator 5" sheetId="10" r:id="rId5"/>
    <sheet name="Pricing Score Calculation" sheetId="12" r:id="rId6"/>
    <sheet name="Summary" sheetId="1" r:id="rId7"/>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 i="12" l="1"/>
  <c r="B6" i="12"/>
  <c r="B7" i="12"/>
  <c r="B8" i="12"/>
  <c r="B9" i="12"/>
  <c r="D5" i="12" l="1"/>
  <c r="J8" i="10" l="1"/>
  <c r="J7" i="10"/>
  <c r="J6" i="10"/>
  <c r="J5" i="10"/>
  <c r="J4" i="10"/>
  <c r="J8" i="9"/>
  <c r="J7" i="9"/>
  <c r="J6" i="9"/>
  <c r="J5" i="9"/>
  <c r="J4" i="9"/>
  <c r="J8" i="5"/>
  <c r="J7" i="5"/>
  <c r="J6" i="5"/>
  <c r="J5" i="5"/>
  <c r="J4" i="5"/>
  <c r="J8" i="3"/>
  <c r="J7" i="3"/>
  <c r="J6" i="3"/>
  <c r="J5" i="3"/>
  <c r="J4" i="3"/>
  <c r="J5" i="2"/>
  <c r="J6" i="2"/>
  <c r="J7" i="2"/>
  <c r="J8" i="2"/>
  <c r="J4" i="2"/>
  <c r="A8" i="1" l="1"/>
  <c r="A9" i="1"/>
  <c r="A10" i="1"/>
  <c r="A11" i="1"/>
  <c r="A7" i="1"/>
  <c r="E8" i="12"/>
  <c r="J10" i="1" s="1"/>
  <c r="K10" i="1" s="1"/>
  <c r="C9" i="1"/>
  <c r="E9" i="1"/>
  <c r="C11" i="1"/>
  <c r="E11" i="1"/>
  <c r="F7" i="1"/>
  <c r="E7" i="1"/>
  <c r="D7" i="1"/>
  <c r="C7" i="1"/>
  <c r="F11" i="1"/>
  <c r="F10" i="1"/>
  <c r="F9" i="1"/>
  <c r="F8" i="1"/>
  <c r="E10" i="1"/>
  <c r="E8" i="1"/>
  <c r="D11" i="1"/>
  <c r="D10" i="1"/>
  <c r="D9" i="1"/>
  <c r="D8" i="1"/>
  <c r="C10" i="1"/>
  <c r="C8" i="1"/>
  <c r="E9" i="12" l="1"/>
  <c r="J11" i="1" s="1"/>
  <c r="K11" i="1" s="1"/>
  <c r="E5" i="12"/>
  <c r="J7" i="1" s="1"/>
  <c r="K7" i="1" s="1"/>
  <c r="E6" i="12"/>
  <c r="J8" i="1" s="1"/>
  <c r="K8" i="1" s="1"/>
  <c r="E7" i="12"/>
  <c r="J9" i="1" s="1"/>
  <c r="K9" i="1" s="1"/>
  <c r="B10" i="1"/>
  <c r="G10" i="1" s="1"/>
  <c r="N10" i="1" s="1"/>
  <c r="B11" i="1"/>
  <c r="G11" i="1" s="1"/>
  <c r="B8" i="1"/>
  <c r="B9" i="1"/>
  <c r="B7" i="1"/>
  <c r="L8" i="1" l="1"/>
  <c r="L11" i="1"/>
  <c r="N11" i="1"/>
  <c r="L7" i="1"/>
  <c r="L9" i="1"/>
  <c r="L10" i="1"/>
  <c r="G7" i="1"/>
  <c r="N7" i="1" s="1"/>
  <c r="G9" i="1"/>
  <c r="N9" i="1" s="1"/>
  <c r="G8" i="1"/>
  <c r="N8" i="1" s="1"/>
  <c r="O8" i="1" l="1"/>
  <c r="O9" i="1"/>
  <c r="O7" i="1"/>
  <c r="O10" i="1"/>
  <c r="O11" i="1"/>
  <c r="H8" i="1"/>
  <c r="H9" i="1"/>
  <c r="H10" i="1"/>
  <c r="H11" i="1"/>
  <c r="H7" i="1"/>
</calcChain>
</file>

<file path=xl/sharedStrings.xml><?xml version="1.0" encoding="utf-8"?>
<sst xmlns="http://schemas.openxmlformats.org/spreadsheetml/2006/main" count="143" uniqueCount="36">
  <si>
    <t xml:space="preserve">RESPONDENT SUMMARY </t>
  </si>
  <si>
    <t>Total Score</t>
  </si>
  <si>
    <t>Criteria 1</t>
  </si>
  <si>
    <t>Criteria 2</t>
  </si>
  <si>
    <t>Criteria 3</t>
  </si>
  <si>
    <t>Criteria 4</t>
  </si>
  <si>
    <t>Criteria 5</t>
  </si>
  <si>
    <t>Criteria 6</t>
  </si>
  <si>
    <t>Total</t>
  </si>
  <si>
    <t>EVALUATION SUMMARY</t>
  </si>
  <si>
    <t>Average Tech. Score</t>
  </si>
  <si>
    <t>Technical Ranking</t>
  </si>
  <si>
    <t>Non Tech Ranking</t>
  </si>
  <si>
    <t>Non-Tech Score (cost)</t>
  </si>
  <si>
    <t>Total Ranking</t>
  </si>
  <si>
    <t>Technical</t>
  </si>
  <si>
    <t>Summary</t>
  </si>
  <si>
    <t>RATIO FORMULA:  Points x (Lowest Cost / Bidders Amount)</t>
  </si>
  <si>
    <t xml:space="preserve">Bidders </t>
  </si>
  <si>
    <t>Points</t>
  </si>
  <si>
    <t>Lowest cost</t>
  </si>
  <si>
    <t>Score</t>
  </si>
  <si>
    <t>NOTE:  Purchasing recommends the ratio formula be used due to the cost difference between the highest and lowest bidder. The lowest cost received is divided by the bidder amount being evaluated and then multipled by the points (30%).  The lowest bidder will receive the full points (Highest Score).</t>
  </si>
  <si>
    <t>Non Technical (Cost)</t>
  </si>
  <si>
    <t>Fortress Elevator LLC</t>
  </si>
  <si>
    <t>K&amp;M Elevator LLC</t>
  </si>
  <si>
    <t>Oracle Elevator Holdco Inc</t>
  </si>
  <si>
    <t>Prestige Elevator Services LLC</t>
  </si>
  <si>
    <t>Tejas Elevator Company</t>
  </si>
  <si>
    <t xml:space="preserve">RFPCSP-730-UofH-3101 UHD Elevator Maintenance FY26							</t>
  </si>
  <si>
    <t>Bidders Amount (add alt incl)</t>
  </si>
  <si>
    <t>Evaluator 1</t>
  </si>
  <si>
    <t>Evaluator 2</t>
  </si>
  <si>
    <t>Evaluator 3</t>
  </si>
  <si>
    <t>Evaluator 4</t>
  </si>
  <si>
    <t>Evaluator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</si>
</sst>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sz val="12"/>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rgb="FFFF0000"/>
      <name val="Arial"/>
      <family val="2"/>
    </font>
    <font>
      <sz val="12"/>
      <color rgb="FFFF0000"/>
      <name val="Arial"/>
      <family val="2"/>
    </font>
    <font>
      <sz val="9"/>
      <color rgb="FFFF0000"/>
      <name val="Arial"/>
      <family val="2"/>
    </font>
    <font>
      <sz val="9"/>
      <name val="Arial"/>
      <family val="2"/>
    </font>
    <font>
      <sz val="9"/>
      <color theme="1"/>
      <name val="Arial"/>
      <family val="2"/>
    </font>
    <font>
      <b/>
      <sz val="11"/>
      <name val="Arial"/>
      <family val="2"/>
    </font>
    <font>
      <sz val="11"/>
      <name val="Arial"/>
      <family val="2"/>
    </font>
    <font>
      <sz val="8"/>
      <name val="Arial"/>
      <family val="2"/>
    </font>
    <font>
      <b/>
      <sz val="10"/>
      <name val="Arial"/>
      <family val="2"/>
    </font>
    <font>
      <b/>
      <sz val="10"/>
      <color theme="1"/>
      <name val="Arial"/>
      <family val="2"/>
    </font>
    <font>
      <sz val="8"/>
      <name val="Arial"/>
      <family val="2"/>
    </font>
    <font>
      <b/>
      <sz val="9"/>
      <name val="Arial"/>
      <family val="2"/>
    </font>
  </fonts>
  <fills count="27">
    <fill>
      <patternFill patternType="none"/>
    </fill>
    <fill>
      <patternFill patternType="gray125"/>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style="medium">
        <color auto="1"/>
      </left>
      <right/>
      <top/>
      <bottom style="hair">
        <color auto="1"/>
      </bottom>
      <diagonal/>
    </border>
    <border>
      <left style="medium">
        <color auto="1"/>
      </left>
      <right/>
      <top/>
      <bottom/>
      <diagonal/>
    </border>
    <border>
      <left style="medium">
        <color auto="1"/>
      </left>
      <right/>
      <top style="hair">
        <color auto="1"/>
      </top>
      <bottom style="hair">
        <color auto="1"/>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auto="1"/>
      </right>
      <top/>
      <bottom/>
      <diagonal/>
    </border>
    <border>
      <left/>
      <right style="medium">
        <color indexed="64"/>
      </right>
      <top style="hair">
        <color indexed="64"/>
      </top>
      <bottom style="hair">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7">
    <xf numFmtId="0" fontId="0" fillId="0" borderId="0"/>
    <xf numFmtId="44" fontId="14" fillId="0" borderId="0" applyFont="0" applyFill="0" applyBorder="0" applyAlignment="0" applyProtection="0"/>
    <xf numFmtId="0" fontId="14" fillId="0" borderId="0"/>
    <xf numFmtId="0" fontId="11" fillId="0" borderId="0"/>
    <xf numFmtId="0" fontId="11" fillId="0" borderId="0"/>
    <xf numFmtId="0" fontId="14" fillId="2" borderId="1"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2" applyNumberFormat="0" applyAlignment="0" applyProtection="0"/>
    <xf numFmtId="0" fontId="20" fillId="22" borderId="3"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4"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6" fillId="8" borderId="2" applyNumberFormat="0" applyAlignment="0" applyProtection="0"/>
    <xf numFmtId="0" fontId="27" fillId="0" borderId="7" applyNumberFormat="0" applyFill="0" applyAlignment="0" applyProtection="0"/>
    <xf numFmtId="0" fontId="28" fillId="23" borderId="0" applyNumberFormat="0" applyBorder="0" applyAlignment="0" applyProtection="0"/>
    <xf numFmtId="0" fontId="15" fillId="2" borderId="1" applyNumberFormat="0" applyFont="0" applyAlignment="0" applyProtection="0"/>
    <xf numFmtId="0" fontId="29" fillId="21"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2" applyNumberFormat="0" applyAlignment="0" applyProtection="0"/>
    <xf numFmtId="0" fontId="20" fillId="22" borderId="3"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4"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6" fillId="8" borderId="2" applyNumberFormat="0" applyAlignment="0" applyProtection="0"/>
    <xf numFmtId="0" fontId="27" fillId="0" borderId="7" applyNumberFormat="0" applyFill="0" applyAlignment="0" applyProtection="0"/>
    <xf numFmtId="0" fontId="28" fillId="23" borderId="0" applyNumberFormat="0" applyBorder="0" applyAlignment="0" applyProtection="0"/>
    <xf numFmtId="0" fontId="29" fillId="21"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4" fillId="0" borderId="0"/>
    <xf numFmtId="0" fontId="14" fillId="2" borderId="1" applyNumberFormat="0" applyFont="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4" fillId="0" borderId="0"/>
    <xf numFmtId="43" fontId="14" fillId="0" borderId="0" applyFont="0" applyFill="0" applyBorder="0" applyAlignment="0" applyProtection="0"/>
    <xf numFmtId="0" fontId="2" fillId="0" borderId="0"/>
    <xf numFmtId="0" fontId="14" fillId="2" borderId="28" applyNumberFormat="0" applyFont="0" applyAlignment="0" applyProtection="0"/>
    <xf numFmtId="0" fontId="31" fillId="0" borderId="30" applyNumberFormat="0" applyFill="0" applyAlignment="0" applyProtection="0"/>
    <xf numFmtId="0" fontId="14" fillId="2" borderId="28" applyNumberFormat="0" applyFont="0" applyAlignment="0" applyProtection="0"/>
    <xf numFmtId="0" fontId="29" fillId="21" borderId="29" applyNumberFormat="0" applyAlignment="0" applyProtection="0"/>
    <xf numFmtId="0" fontId="26" fillId="8" borderId="27" applyNumberFormat="0" applyAlignment="0" applyProtection="0"/>
    <xf numFmtId="0" fontId="19" fillId="21" borderId="27" applyNumberFormat="0" applyAlignment="0" applyProtection="0"/>
    <xf numFmtId="0" fontId="14" fillId="2" borderId="1" applyNumberFormat="0" applyFont="0" applyAlignment="0" applyProtection="0"/>
    <xf numFmtId="0" fontId="2" fillId="0" borderId="0"/>
    <xf numFmtId="0" fontId="31" fillId="0" borderId="30" applyNumberFormat="0" applyFill="0" applyAlignment="0" applyProtection="0"/>
    <xf numFmtId="0" fontId="26" fillId="8" borderId="27" applyNumberFormat="0" applyAlignment="0" applyProtection="0"/>
    <xf numFmtId="0" fontId="19" fillId="21" borderId="27" applyNumberFormat="0" applyAlignment="0" applyProtection="0"/>
    <xf numFmtId="0" fontId="29" fillId="21" borderId="29" applyNumberFormat="0" applyAlignment="0" applyProtection="0"/>
    <xf numFmtId="0" fontId="14" fillId="2" borderId="28" applyNumberFormat="0" applyFont="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76">
    <xf numFmtId="0" fontId="0" fillId="0" borderId="0" xfId="0"/>
    <xf numFmtId="0" fontId="0" fillId="0" borderId="0" xfId="0" applyBorder="1"/>
    <xf numFmtId="0" fontId="12" fillId="0" borderId="0" xfId="0" applyFont="1" applyBorder="1" applyAlignment="1"/>
    <xf numFmtId="0" fontId="0" fillId="0" borderId="0" xfId="0" applyBorder="1"/>
    <xf numFmtId="0" fontId="12" fillId="0" borderId="0" xfId="0" applyFont="1" applyBorder="1" applyAlignment="1"/>
    <xf numFmtId="0" fontId="0" fillId="0" borderId="0" xfId="0"/>
    <xf numFmtId="0" fontId="14" fillId="0" borderId="0" xfId="0" applyFont="1"/>
    <xf numFmtId="0" fontId="0" fillId="0" borderId="0" xfId="0"/>
    <xf numFmtId="0" fontId="12" fillId="0" borderId="0" xfId="0" applyFont="1" applyBorder="1" applyAlignment="1">
      <alignment horizontal="left"/>
    </xf>
    <xf numFmtId="0" fontId="35" fillId="0" borderId="0" xfId="0" applyFont="1"/>
    <xf numFmtId="0" fontId="35" fillId="0" borderId="10" xfId="47" applyFont="1" applyBorder="1" applyAlignment="1">
      <alignment horizontal="right"/>
    </xf>
    <xf numFmtId="0" fontId="37" fillId="0" borderId="10" xfId="47" applyFont="1" applyBorder="1" applyAlignment="1">
      <alignment horizontal="right"/>
    </xf>
    <xf numFmtId="0" fontId="38" fillId="0" borderId="0" xfId="0" applyFont="1" applyBorder="1" applyAlignment="1">
      <alignment horizontal="left"/>
    </xf>
    <xf numFmtId="0" fontId="38" fillId="26" borderId="0" xfId="0" applyFont="1" applyFill="1" applyAlignment="1"/>
    <xf numFmtId="0" fontId="39" fillId="26" borderId="0" xfId="0" applyFont="1" applyFill="1"/>
    <xf numFmtId="0" fontId="12" fillId="26" borderId="0" xfId="0" applyFont="1" applyFill="1" applyAlignment="1"/>
    <xf numFmtId="0" fontId="13" fillId="26" borderId="0" xfId="0" applyFont="1" applyFill="1"/>
    <xf numFmtId="0" fontId="39" fillId="26" borderId="0" xfId="0" applyFont="1" applyFill="1" applyBorder="1"/>
    <xf numFmtId="0" fontId="13" fillId="26" borderId="0" xfId="0" applyFont="1" applyFill="1" applyBorder="1"/>
    <xf numFmtId="0" fontId="12" fillId="26" borderId="0" xfId="0" applyFont="1" applyFill="1" applyBorder="1"/>
    <xf numFmtId="0" fontId="12" fillId="26" borderId="0" xfId="0" applyFont="1" applyFill="1"/>
    <xf numFmtId="0" fontId="12" fillId="26" borderId="0" xfId="0" applyFont="1" applyFill="1" applyBorder="1" applyAlignment="1">
      <alignment horizontal="left" vertical="center"/>
    </xf>
    <xf numFmtId="0" fontId="12" fillId="26" borderId="0" xfId="0" applyFont="1" applyFill="1" applyBorder="1" applyAlignment="1">
      <alignment horizontal="right" textRotation="90" wrapText="1"/>
    </xf>
    <xf numFmtId="0" fontId="12" fillId="26" borderId="0" xfId="0" applyFont="1" applyFill="1" applyAlignment="1">
      <alignment horizontal="center" vertical="center"/>
    </xf>
    <xf numFmtId="4" fontId="13" fillId="26" borderId="11" xfId="0" applyNumberFormat="1" applyFont="1" applyFill="1" applyBorder="1" applyAlignment="1">
      <alignment horizontal="right"/>
    </xf>
    <xf numFmtId="4" fontId="13" fillId="26" borderId="12" xfId="0" applyNumberFormat="1" applyFont="1" applyFill="1" applyBorder="1" applyAlignment="1">
      <alignment horizontal="right"/>
    </xf>
    <xf numFmtId="4" fontId="13" fillId="26" borderId="12" xfId="0" applyNumberFormat="1" applyFont="1" applyFill="1" applyBorder="1"/>
    <xf numFmtId="0" fontId="13" fillId="26" borderId="11" xfId="0" applyFont="1" applyFill="1" applyBorder="1" applyAlignment="1">
      <alignment horizontal="left"/>
    </xf>
    <xf numFmtId="0" fontId="40" fillId="26" borderId="0" xfId="0" applyFont="1" applyFill="1"/>
    <xf numFmtId="0" fontId="33" fillId="25" borderId="14" xfId="0" applyFont="1" applyFill="1" applyBorder="1" applyAlignment="1">
      <alignment horizontal="right" textRotation="90"/>
    </xf>
    <xf numFmtId="0" fontId="34" fillId="25" borderId="13" xfId="0" applyFont="1" applyFill="1" applyBorder="1" applyAlignment="1">
      <alignment horizontal="right"/>
    </xf>
    <xf numFmtId="0" fontId="34" fillId="25" borderId="15" xfId="0" applyFont="1" applyFill="1" applyBorder="1" applyAlignment="1">
      <alignment horizontal="right"/>
    </xf>
    <xf numFmtId="0" fontId="41" fillId="0" borderId="16" xfId="97" applyFont="1" applyBorder="1" applyAlignment="1">
      <alignment vertical="center"/>
    </xf>
    <xf numFmtId="44" fontId="36" fillId="24" borderId="0" xfId="1" applyFont="1" applyFill="1"/>
    <xf numFmtId="2" fontId="0" fillId="0" borderId="0" xfId="0" applyNumberFormat="1"/>
    <xf numFmtId="2" fontId="13" fillId="26" borderId="11" xfId="0" applyNumberFormat="1" applyFont="1" applyFill="1" applyBorder="1" applyAlignment="1">
      <alignment horizontal="right"/>
    </xf>
    <xf numFmtId="0" fontId="44" fillId="26" borderId="25" xfId="97" applyFont="1" applyFill="1" applyBorder="1" applyAlignment="1">
      <alignment vertical="center" wrapText="1"/>
    </xf>
    <xf numFmtId="0" fontId="44" fillId="26" borderId="12" xfId="97" applyFont="1" applyFill="1" applyBorder="1" applyAlignment="1">
      <alignment vertical="center" wrapText="1"/>
    </xf>
    <xf numFmtId="0" fontId="44" fillId="0" borderId="10" xfId="47" applyFont="1" applyFill="1" applyBorder="1" applyAlignment="1">
      <alignment horizontal="right"/>
    </xf>
    <xf numFmtId="0" fontId="44" fillId="0" borderId="0" xfId="0" applyFont="1" applyFill="1" applyBorder="1"/>
    <xf numFmtId="0" fontId="14" fillId="0" borderId="0" xfId="97"/>
    <xf numFmtId="0" fontId="14" fillId="0" borderId="0" xfId="97" applyFont="1"/>
    <xf numFmtId="0" fontId="14" fillId="0" borderId="0" xfId="97" applyFont="1"/>
    <xf numFmtId="0" fontId="13" fillId="24" borderId="11" xfId="0" applyFont="1" applyFill="1" applyBorder="1" applyAlignment="1">
      <alignment horizontal="left"/>
    </xf>
    <xf numFmtId="0" fontId="14" fillId="0" borderId="0" xfId="97"/>
    <xf numFmtId="0" fontId="14" fillId="0" borderId="0" xfId="97"/>
    <xf numFmtId="4" fontId="13" fillId="24" borderId="11" xfId="0" applyNumberFormat="1" applyFont="1" applyFill="1" applyBorder="1"/>
    <xf numFmtId="165" fontId="0" fillId="0" borderId="0" xfId="0" applyNumberFormat="1"/>
    <xf numFmtId="0" fontId="14" fillId="0" borderId="0" xfId="0" applyFont="1" applyFill="1"/>
    <xf numFmtId="0" fontId="0" fillId="0" borderId="0" xfId="0" applyFill="1"/>
    <xf numFmtId="165" fontId="0" fillId="0" borderId="0" xfId="0" applyNumberFormat="1" applyFill="1"/>
    <xf numFmtId="0" fontId="37" fillId="0" borderId="10" xfId="47" applyFont="1" applyBorder="1" applyAlignment="1">
      <alignment horizontal="left"/>
    </xf>
    <xf numFmtId="0" fontId="44" fillId="0" borderId="0" xfId="0" applyFont="1" applyAlignment="1">
      <alignment horizontal="left"/>
    </xf>
    <xf numFmtId="0" fontId="44" fillId="0" borderId="26" xfId="0" applyFont="1" applyBorder="1" applyAlignment="1">
      <alignment horizontal="left"/>
    </xf>
    <xf numFmtId="0" fontId="0" fillId="24" borderId="0" xfId="0" applyFill="1" applyAlignment="1">
      <alignment horizontal="left" wrapText="1"/>
    </xf>
    <xf numFmtId="1" fontId="14" fillId="0" borderId="23" xfId="1" applyNumberFormat="1" applyFont="1" applyFill="1" applyBorder="1" applyAlignment="1">
      <alignment horizontal="center" vertical="center"/>
    </xf>
    <xf numFmtId="1" fontId="14" fillId="0" borderId="0" xfId="1" applyNumberFormat="1" applyFont="1" applyFill="1" applyAlignment="1">
      <alignment horizontal="center" vertical="center"/>
    </xf>
    <xf numFmtId="0" fontId="0" fillId="0" borderId="0" xfId="0" applyFill="1" applyAlignment="1"/>
    <xf numFmtId="44" fontId="36" fillId="0" borderId="23" xfId="1" applyFont="1" applyBorder="1" applyAlignment="1">
      <alignment horizontal="center" vertical="center"/>
    </xf>
    <xf numFmtId="44" fontId="36" fillId="0" borderId="0" xfId="1" applyFont="1" applyAlignment="1">
      <alignment horizontal="center" vertical="center"/>
    </xf>
    <xf numFmtId="0" fontId="0" fillId="0" borderId="0" xfId="0" applyAlignment="1"/>
    <xf numFmtId="0" fontId="41" fillId="24" borderId="16" xfId="97" applyFont="1" applyFill="1" applyBorder="1" applyAlignment="1">
      <alignment horizontal="left" vertical="center"/>
    </xf>
    <xf numFmtId="164" fontId="42" fillId="25" borderId="17" xfId="98" applyNumberFormat="1" applyFont="1" applyFill="1" applyBorder="1" applyAlignment="1">
      <alignment horizontal="left" vertical="center" wrapText="1"/>
    </xf>
    <xf numFmtId="164" fontId="42" fillId="25" borderId="19" xfId="98" applyNumberFormat="1" applyFont="1" applyFill="1" applyBorder="1" applyAlignment="1">
      <alignment horizontal="left" vertical="center" wrapText="1"/>
    </xf>
    <xf numFmtId="164" fontId="42" fillId="25" borderId="21" xfId="98" applyNumberFormat="1" applyFont="1" applyFill="1" applyBorder="1" applyAlignment="1">
      <alignment horizontal="left" vertical="center" wrapText="1"/>
    </xf>
    <xf numFmtId="164" fontId="42" fillId="25" borderId="17" xfId="98" applyNumberFormat="1" applyFont="1" applyFill="1" applyBorder="1" applyAlignment="1">
      <alignment horizontal="right" vertical="center" wrapText="1"/>
    </xf>
    <xf numFmtId="164" fontId="42" fillId="25" borderId="19" xfId="98" applyNumberFormat="1" applyFont="1" applyFill="1" applyBorder="1" applyAlignment="1">
      <alignment horizontal="right" vertical="center" wrapText="1"/>
    </xf>
    <xf numFmtId="164" fontId="42" fillId="25" borderId="21" xfId="98" applyNumberFormat="1" applyFont="1" applyFill="1" applyBorder="1" applyAlignment="1">
      <alignment horizontal="right" vertical="center" wrapText="1"/>
    </xf>
    <xf numFmtId="164" fontId="42" fillId="25" borderId="18" xfId="98" applyNumberFormat="1" applyFont="1" applyFill="1" applyBorder="1" applyAlignment="1">
      <alignment horizontal="right" vertical="center" wrapText="1"/>
    </xf>
    <xf numFmtId="164" fontId="42" fillId="25" borderId="20" xfId="98" applyNumberFormat="1" applyFont="1" applyFill="1" applyBorder="1" applyAlignment="1">
      <alignment horizontal="right" vertical="center" wrapText="1"/>
    </xf>
    <xf numFmtId="164" fontId="42" fillId="25" borderId="22" xfId="98" applyNumberFormat="1" applyFont="1" applyFill="1" applyBorder="1" applyAlignment="1">
      <alignment horizontal="right" vertical="center" wrapText="1"/>
    </xf>
    <xf numFmtId="0" fontId="38" fillId="26" borderId="0" xfId="0" applyFont="1" applyFill="1" applyAlignment="1">
      <alignment horizontal="right"/>
    </xf>
    <xf numFmtId="0" fontId="38" fillId="26" borderId="0" xfId="0" applyFont="1" applyFill="1" applyAlignment="1">
      <alignment horizontal="left"/>
    </xf>
    <xf numFmtId="0" fontId="33" fillId="26" borderId="0" xfId="0" applyFont="1" applyFill="1" applyBorder="1" applyAlignment="1">
      <alignment horizontal="center" vertical="center" textRotation="90" wrapText="1"/>
    </xf>
    <xf numFmtId="0" fontId="0" fillId="0" borderId="24" xfId="0" applyBorder="1" applyAlignment="1">
      <alignment horizontal="center" vertical="center" textRotation="90" wrapText="1"/>
    </xf>
    <xf numFmtId="0" fontId="38" fillId="26" borderId="0" xfId="0" applyFont="1" applyFill="1" applyBorder="1" applyAlignment="1">
      <alignment horizontal="right"/>
    </xf>
  </cellXfs>
  <cellStyles count="117">
    <cellStyle name="20% - Accent1 2" xfId="48" xr:uid="{00000000-0005-0000-0000-000000000000}"/>
    <cellStyle name="20% - Accent1 3" xfId="6" xr:uid="{00000000-0005-0000-0000-000001000000}"/>
    <cellStyle name="20% - Accent2 2" xfId="49" xr:uid="{00000000-0005-0000-0000-000002000000}"/>
    <cellStyle name="20% - Accent2 3" xfId="7" xr:uid="{00000000-0005-0000-0000-000003000000}"/>
    <cellStyle name="20% - Accent3 2" xfId="50" xr:uid="{00000000-0005-0000-0000-000004000000}"/>
    <cellStyle name="20% - Accent3 3" xfId="8" xr:uid="{00000000-0005-0000-0000-000005000000}"/>
    <cellStyle name="20% - Accent4 2" xfId="51" xr:uid="{00000000-0005-0000-0000-000006000000}"/>
    <cellStyle name="20% - Accent4 3" xfId="9" xr:uid="{00000000-0005-0000-0000-000007000000}"/>
    <cellStyle name="20% - Accent5 2" xfId="52" xr:uid="{00000000-0005-0000-0000-000008000000}"/>
    <cellStyle name="20% - Accent5 3" xfId="10" xr:uid="{00000000-0005-0000-0000-000009000000}"/>
    <cellStyle name="20% - Accent6 2" xfId="53" xr:uid="{00000000-0005-0000-0000-00000A000000}"/>
    <cellStyle name="20% - Accent6 3" xfId="11" xr:uid="{00000000-0005-0000-0000-00000B000000}"/>
    <cellStyle name="40% - Accent1 2" xfId="54" xr:uid="{00000000-0005-0000-0000-00000C000000}"/>
    <cellStyle name="40% - Accent1 3" xfId="12" xr:uid="{00000000-0005-0000-0000-00000D000000}"/>
    <cellStyle name="40% - Accent2 2" xfId="55" xr:uid="{00000000-0005-0000-0000-00000E000000}"/>
    <cellStyle name="40% - Accent2 3" xfId="13" xr:uid="{00000000-0005-0000-0000-00000F000000}"/>
    <cellStyle name="40% - Accent3 2" xfId="56" xr:uid="{00000000-0005-0000-0000-000010000000}"/>
    <cellStyle name="40% - Accent3 3" xfId="14" xr:uid="{00000000-0005-0000-0000-000011000000}"/>
    <cellStyle name="40% - Accent4 2" xfId="57" xr:uid="{00000000-0005-0000-0000-000012000000}"/>
    <cellStyle name="40% - Accent4 3" xfId="15" xr:uid="{00000000-0005-0000-0000-000013000000}"/>
    <cellStyle name="40% - Accent5 2" xfId="58" xr:uid="{00000000-0005-0000-0000-000014000000}"/>
    <cellStyle name="40% - Accent5 3" xfId="16" xr:uid="{00000000-0005-0000-0000-000015000000}"/>
    <cellStyle name="40% - Accent6 2" xfId="59" xr:uid="{00000000-0005-0000-0000-000016000000}"/>
    <cellStyle name="40% - Accent6 3" xfId="17" xr:uid="{00000000-0005-0000-0000-000017000000}"/>
    <cellStyle name="60% - Accent1 2" xfId="60" xr:uid="{00000000-0005-0000-0000-000018000000}"/>
    <cellStyle name="60% - Accent1 3" xfId="18" xr:uid="{00000000-0005-0000-0000-000019000000}"/>
    <cellStyle name="60% - Accent2 2" xfId="61" xr:uid="{00000000-0005-0000-0000-00001A000000}"/>
    <cellStyle name="60% - Accent2 3" xfId="19" xr:uid="{00000000-0005-0000-0000-00001B000000}"/>
    <cellStyle name="60% - Accent3 2" xfId="62" xr:uid="{00000000-0005-0000-0000-00001C000000}"/>
    <cellStyle name="60% - Accent3 3" xfId="20" xr:uid="{00000000-0005-0000-0000-00001D000000}"/>
    <cellStyle name="60% - Accent4 2" xfId="63" xr:uid="{00000000-0005-0000-0000-00001E000000}"/>
    <cellStyle name="60% - Accent4 3" xfId="21" xr:uid="{00000000-0005-0000-0000-00001F000000}"/>
    <cellStyle name="60% - Accent5 2" xfId="64" xr:uid="{00000000-0005-0000-0000-000020000000}"/>
    <cellStyle name="60% - Accent5 3" xfId="22" xr:uid="{00000000-0005-0000-0000-000021000000}"/>
    <cellStyle name="60% - Accent6 2" xfId="65" xr:uid="{00000000-0005-0000-0000-000022000000}"/>
    <cellStyle name="60% - Accent6 3" xfId="23" xr:uid="{00000000-0005-0000-0000-000023000000}"/>
    <cellStyle name="Accent1 2" xfId="66" xr:uid="{00000000-0005-0000-0000-000024000000}"/>
    <cellStyle name="Accent1 3" xfId="24" xr:uid="{00000000-0005-0000-0000-000025000000}"/>
    <cellStyle name="Accent2 2" xfId="67" xr:uid="{00000000-0005-0000-0000-000026000000}"/>
    <cellStyle name="Accent2 3" xfId="25" xr:uid="{00000000-0005-0000-0000-000027000000}"/>
    <cellStyle name="Accent3 2" xfId="68" xr:uid="{00000000-0005-0000-0000-000028000000}"/>
    <cellStyle name="Accent3 3" xfId="26" xr:uid="{00000000-0005-0000-0000-000029000000}"/>
    <cellStyle name="Accent4 2" xfId="69" xr:uid="{00000000-0005-0000-0000-00002A000000}"/>
    <cellStyle name="Accent4 3" xfId="27" xr:uid="{00000000-0005-0000-0000-00002B000000}"/>
    <cellStyle name="Accent5 2" xfId="70" xr:uid="{00000000-0005-0000-0000-00002C000000}"/>
    <cellStyle name="Accent5 3" xfId="28" xr:uid="{00000000-0005-0000-0000-00002D000000}"/>
    <cellStyle name="Accent6 2" xfId="71" xr:uid="{00000000-0005-0000-0000-00002E000000}"/>
    <cellStyle name="Accent6 3" xfId="29" xr:uid="{00000000-0005-0000-0000-00002F000000}"/>
    <cellStyle name="Bad 2" xfId="72" xr:uid="{00000000-0005-0000-0000-000030000000}"/>
    <cellStyle name="Bad 3" xfId="30" xr:uid="{00000000-0005-0000-0000-000031000000}"/>
    <cellStyle name="Calculation 2" xfId="73" xr:uid="{00000000-0005-0000-0000-000032000000}"/>
    <cellStyle name="Calculation 2 2" xfId="105" xr:uid="{04E3546A-0E16-46E2-8E4B-0D27E5375735}"/>
    <cellStyle name="Calculation 3" xfId="31" xr:uid="{00000000-0005-0000-0000-000033000000}"/>
    <cellStyle name="Calculation 3 2" xfId="110" xr:uid="{1EED8090-9B9B-4DD2-916C-92878F3F8399}"/>
    <cellStyle name="Check Cell 2" xfId="74" xr:uid="{00000000-0005-0000-0000-000034000000}"/>
    <cellStyle name="Check Cell 3" xfId="32" xr:uid="{00000000-0005-0000-0000-000035000000}"/>
    <cellStyle name="Comma 2" xfId="98" xr:uid="{B1066EA0-8DF4-430C-B0E6-3581B26DF93B}"/>
    <cellStyle name="Currency 2" xfId="1" xr:uid="{00000000-0005-0000-0000-000036000000}"/>
    <cellStyle name="Explanatory Text 2" xfId="75" xr:uid="{00000000-0005-0000-0000-000037000000}"/>
    <cellStyle name="Explanatory Text 3" xfId="33" xr:uid="{00000000-0005-0000-0000-000038000000}"/>
    <cellStyle name="Good 2" xfId="76" xr:uid="{00000000-0005-0000-0000-000039000000}"/>
    <cellStyle name="Good 3" xfId="34" xr:uid="{00000000-0005-0000-0000-00003A000000}"/>
    <cellStyle name="Heading 1 2" xfId="77" xr:uid="{00000000-0005-0000-0000-00003B000000}"/>
    <cellStyle name="Heading 1 3" xfId="35" xr:uid="{00000000-0005-0000-0000-00003C000000}"/>
    <cellStyle name="Heading 2 2" xfId="78" xr:uid="{00000000-0005-0000-0000-00003D000000}"/>
    <cellStyle name="Heading 2 3" xfId="36" xr:uid="{00000000-0005-0000-0000-00003E000000}"/>
    <cellStyle name="Heading 3 2" xfId="79" xr:uid="{00000000-0005-0000-0000-00003F000000}"/>
    <cellStyle name="Heading 3 3" xfId="37" xr:uid="{00000000-0005-0000-0000-000040000000}"/>
    <cellStyle name="Heading 4 2" xfId="80" xr:uid="{00000000-0005-0000-0000-000041000000}"/>
    <cellStyle name="Heading 4 3" xfId="38" xr:uid="{00000000-0005-0000-0000-000042000000}"/>
    <cellStyle name="Input 2" xfId="81" xr:uid="{00000000-0005-0000-0000-000043000000}"/>
    <cellStyle name="Input 2 2" xfId="104" xr:uid="{516A975C-BA2C-43A3-9822-2B186BBA77DA}"/>
    <cellStyle name="Input 3" xfId="39" xr:uid="{00000000-0005-0000-0000-000044000000}"/>
    <cellStyle name="Input 3 2" xfId="109" xr:uid="{C03DC80E-28DD-482F-A3D2-5D4348E9FF10}"/>
    <cellStyle name="Linked Cell 2" xfId="82" xr:uid="{00000000-0005-0000-0000-000045000000}"/>
    <cellStyle name="Linked Cell 3" xfId="40" xr:uid="{00000000-0005-0000-0000-000046000000}"/>
    <cellStyle name="Neutral 2" xfId="83" xr:uid="{00000000-0005-0000-0000-000047000000}"/>
    <cellStyle name="Neutral 3" xfId="41" xr:uid="{00000000-0005-0000-0000-000048000000}"/>
    <cellStyle name="Normal" xfId="0" builtinId="0"/>
    <cellStyle name="Normal 2" xfId="2" xr:uid="{00000000-0005-0000-0000-00004A000000}"/>
    <cellStyle name="Normal 3" xfId="3" xr:uid="{00000000-0005-0000-0000-00004B000000}"/>
    <cellStyle name="Normal 3 2" xfId="88" xr:uid="{00000000-0005-0000-0000-00004C000000}"/>
    <cellStyle name="Normal 4" xfId="4" xr:uid="{00000000-0005-0000-0000-00004D000000}"/>
    <cellStyle name="Normal 4 10" xfId="107" xr:uid="{1AAB1836-8FBF-431C-9BB0-C0AB43719360}"/>
    <cellStyle name="Normal 4 11" xfId="116" xr:uid="{8380F28C-90B6-4D23-920F-A8079CAD1B5F}"/>
    <cellStyle name="Normal 4 2" xfId="47" xr:uid="{00000000-0005-0000-0000-00004E000000}"/>
    <cellStyle name="Normal 4 3" xfId="90" xr:uid="{00000000-0005-0000-0000-00004F000000}"/>
    <cellStyle name="Normal 4 4" xfId="91" xr:uid="{00000000-0005-0000-0000-000050000000}"/>
    <cellStyle name="Normal 4 5" xfId="92" xr:uid="{00000000-0005-0000-0000-000051000000}"/>
    <cellStyle name="Normal 4 6" xfId="93" xr:uid="{00000000-0005-0000-0000-000052000000}"/>
    <cellStyle name="Normal 4 7" xfId="94" xr:uid="{00000000-0005-0000-0000-000053000000}"/>
    <cellStyle name="Normal 4 8" xfId="95" xr:uid="{00000000-0005-0000-0000-000054000000}"/>
    <cellStyle name="Normal 4 9" xfId="96" xr:uid="{00000000-0005-0000-0000-000055000000}"/>
    <cellStyle name="Normal 5" xfId="97" xr:uid="{3380EB88-1641-4859-AF08-79A7DCD54D53}"/>
    <cellStyle name="Normal 6" xfId="99" xr:uid="{BE3033ED-12C1-4CCD-B263-AE5C2CE4A618}"/>
    <cellStyle name="Normal 7" xfId="114" xr:uid="{00000000-0005-0000-0000-0000A1000000}"/>
    <cellStyle name="Note 2" xfId="5" xr:uid="{00000000-0005-0000-0000-000056000000}"/>
    <cellStyle name="Note 2 2" xfId="100" xr:uid="{C250A3B6-4812-4483-9754-FCAFA0DED6CE}"/>
    <cellStyle name="Note 3" xfId="89" xr:uid="{00000000-0005-0000-0000-000057000000}"/>
    <cellStyle name="Note 3 2" xfId="102" xr:uid="{9A842F01-5525-4192-84F9-4C9F73F3D6E0}"/>
    <cellStyle name="Note 4" xfId="42" xr:uid="{00000000-0005-0000-0000-000058000000}"/>
    <cellStyle name="Note 4 2" xfId="106" xr:uid="{D4F6872B-8031-4C1A-8BF3-355CFBB1CF73}"/>
    <cellStyle name="Note 4 3" xfId="112" xr:uid="{D258F108-0E0C-421D-97F3-50D97148DDC8}"/>
    <cellStyle name="Output 2" xfId="84" xr:uid="{00000000-0005-0000-0000-000059000000}"/>
    <cellStyle name="Output 2 2" xfId="111" xr:uid="{FC058E2C-7245-4666-B21F-E9668B4C87B2}"/>
    <cellStyle name="Output 3" xfId="43" xr:uid="{00000000-0005-0000-0000-00005A000000}"/>
    <cellStyle name="Output 3 2" xfId="103" xr:uid="{8ED52917-1E4B-42F4-8B89-C914FA4C660E}"/>
    <cellStyle name="Percent 2" xfId="113" xr:uid="{11FD0C5D-65BC-46A1-8177-4ABA3321AE16}"/>
    <cellStyle name="Percent 3" xfId="115" xr:uid="{00000000-0005-0000-0000-0000A3000000}"/>
    <cellStyle name="Title 2" xfId="85" xr:uid="{00000000-0005-0000-0000-00005B000000}"/>
    <cellStyle name="Title 3" xfId="44" xr:uid="{00000000-0005-0000-0000-00005C000000}"/>
    <cellStyle name="Total 2" xfId="86" xr:uid="{00000000-0005-0000-0000-00005D000000}"/>
    <cellStyle name="Total 2 2" xfId="108" xr:uid="{397753CB-F28B-491D-915F-F22DE4441CF1}"/>
    <cellStyle name="Total 3" xfId="45" xr:uid="{00000000-0005-0000-0000-00005E000000}"/>
    <cellStyle name="Total 3 2" xfId="101" xr:uid="{D12BE6C9-D6DA-4450-83E6-51CB9838754D}"/>
    <cellStyle name="Warning Text 2" xfId="87" xr:uid="{00000000-0005-0000-0000-00005F000000}"/>
    <cellStyle name="Warning Text 3" xfId="46" xr:uid="{00000000-0005-0000-0000-00006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workbookViewId="0">
      <selection activeCell="I17" sqref="I17"/>
    </sheetView>
  </sheetViews>
  <sheetFormatPr defaultRowHeight="12.75" x14ac:dyDescent="0.2"/>
  <cols>
    <col min="1" max="3" width="9.42578125" customWidth="1"/>
    <col min="4" max="7" width="8.85546875" customWidth="1"/>
    <col min="8" max="9" width="8.85546875" style="7" customWidth="1"/>
    <col min="10" max="10" width="9.42578125" customWidth="1"/>
  </cols>
  <sheetData>
    <row r="1" spans="1:13" ht="15.75" x14ac:dyDescent="0.25">
      <c r="A1" s="12" t="s">
        <v>0</v>
      </c>
      <c r="B1" s="8"/>
      <c r="C1" s="8"/>
      <c r="D1" s="8"/>
      <c r="E1" s="4"/>
      <c r="F1" s="4"/>
      <c r="G1" s="4"/>
      <c r="H1" s="4"/>
      <c r="I1" s="4"/>
      <c r="J1" s="4"/>
    </row>
    <row r="2" spans="1:13" ht="15.75" x14ac:dyDescent="0.25">
      <c r="A2" s="2"/>
      <c r="B2" s="1"/>
      <c r="C2" s="3"/>
      <c r="D2" s="3"/>
      <c r="E2" s="3"/>
      <c r="F2" s="3"/>
      <c r="G2" s="3"/>
      <c r="H2" s="3"/>
      <c r="I2" s="3"/>
      <c r="J2" s="3"/>
      <c r="K2" s="3"/>
      <c r="L2" s="3"/>
    </row>
    <row r="3" spans="1:13" s="6" customFormat="1" x14ac:dyDescent="0.2">
      <c r="A3" s="51"/>
      <c r="B3" s="51"/>
      <c r="C3" s="51"/>
      <c r="D3" s="10" t="s">
        <v>2</v>
      </c>
      <c r="E3" s="11" t="s">
        <v>3</v>
      </c>
      <c r="F3" s="11" t="s">
        <v>4</v>
      </c>
      <c r="G3" s="11" t="s">
        <v>5</v>
      </c>
      <c r="H3" s="11" t="s">
        <v>6</v>
      </c>
      <c r="I3" s="11" t="s">
        <v>7</v>
      </c>
      <c r="J3" s="38" t="s">
        <v>8</v>
      </c>
    </row>
    <row r="4" spans="1:13" x14ac:dyDescent="0.2">
      <c r="A4" s="53" t="s">
        <v>24</v>
      </c>
      <c r="B4" s="53" t="s">
        <v>24</v>
      </c>
      <c r="C4" s="53" t="s">
        <v>24</v>
      </c>
      <c r="D4" s="9">
        <v>0</v>
      </c>
      <c r="E4" s="40">
        <v>16.399999999999999</v>
      </c>
      <c r="F4" s="40">
        <v>8</v>
      </c>
      <c r="G4" s="40">
        <v>8</v>
      </c>
      <c r="H4" s="40">
        <v>8</v>
      </c>
      <c r="I4" s="40">
        <v>10.199999999999999</v>
      </c>
      <c r="J4" s="39">
        <f>SUM(E4:I4)</f>
        <v>50.599999999999994</v>
      </c>
    </row>
    <row r="5" spans="1:13" x14ac:dyDescent="0.2">
      <c r="A5" s="52" t="s">
        <v>25</v>
      </c>
      <c r="B5" s="52" t="s">
        <v>25</v>
      </c>
      <c r="C5" s="52" t="s">
        <v>25</v>
      </c>
      <c r="D5" s="9">
        <v>0</v>
      </c>
      <c r="E5" s="40">
        <v>16.399999999999999</v>
      </c>
      <c r="F5" s="40">
        <v>8</v>
      </c>
      <c r="G5" s="40">
        <v>6.8</v>
      </c>
      <c r="H5" s="40">
        <v>6.6</v>
      </c>
      <c r="I5" s="40">
        <v>10.199999999999999</v>
      </c>
      <c r="J5" s="39">
        <f t="shared" ref="J5:J8" si="0">SUM(E5:I5)</f>
        <v>48</v>
      </c>
      <c r="M5" s="5"/>
    </row>
    <row r="6" spans="1:13" x14ac:dyDescent="0.2">
      <c r="A6" s="52" t="s">
        <v>26</v>
      </c>
      <c r="B6" s="52" t="s">
        <v>26</v>
      </c>
      <c r="C6" s="52" t="s">
        <v>26</v>
      </c>
      <c r="D6" s="9">
        <v>0</v>
      </c>
      <c r="E6" s="40">
        <v>16</v>
      </c>
      <c r="F6" s="40">
        <v>8</v>
      </c>
      <c r="G6" s="40">
        <v>6.8</v>
      </c>
      <c r="H6" s="40">
        <v>6.2</v>
      </c>
      <c r="I6" s="40">
        <v>10.199999999999999</v>
      </c>
      <c r="J6" s="39">
        <f t="shared" si="0"/>
        <v>47.2</v>
      </c>
      <c r="M6" s="5"/>
    </row>
    <row r="7" spans="1:13" x14ac:dyDescent="0.2">
      <c r="A7" s="52" t="s">
        <v>27</v>
      </c>
      <c r="B7" s="52" t="s">
        <v>27</v>
      </c>
      <c r="C7" s="52" t="s">
        <v>27</v>
      </c>
      <c r="D7" s="9">
        <v>0</v>
      </c>
      <c r="E7" s="40">
        <v>12</v>
      </c>
      <c r="F7" s="40">
        <v>6</v>
      </c>
      <c r="G7" s="40">
        <v>5</v>
      </c>
      <c r="H7" s="40">
        <v>6.8</v>
      </c>
      <c r="I7" s="40">
        <v>10.199999999999999</v>
      </c>
      <c r="J7" s="39">
        <f t="shared" si="0"/>
        <v>40</v>
      </c>
    </row>
    <row r="8" spans="1:13" x14ac:dyDescent="0.2">
      <c r="A8" s="52" t="s">
        <v>28</v>
      </c>
      <c r="B8" s="52" t="s">
        <v>28</v>
      </c>
      <c r="C8" s="52" t="s">
        <v>28</v>
      </c>
      <c r="D8" s="9">
        <v>0</v>
      </c>
      <c r="E8" s="40">
        <v>12</v>
      </c>
      <c r="F8" s="40">
        <v>6.8</v>
      </c>
      <c r="G8" s="40">
        <v>6</v>
      </c>
      <c r="H8" s="40">
        <v>6.8</v>
      </c>
      <c r="I8" s="40">
        <v>10.199999999999999</v>
      </c>
      <c r="J8" s="39">
        <f t="shared" si="0"/>
        <v>41.8</v>
      </c>
    </row>
  </sheetData>
  <mergeCells count="6">
    <mergeCell ref="A3:C3"/>
    <mergeCell ref="A7:C7"/>
    <mergeCell ref="A8:C8"/>
    <mergeCell ref="A6:C6"/>
    <mergeCell ref="A4:C4"/>
    <mergeCell ref="A5:C5"/>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6"/>
  <sheetViews>
    <sheetView workbookViewId="0"/>
  </sheetViews>
  <sheetFormatPr defaultRowHeight="12.75" x14ac:dyDescent="0.2"/>
  <sheetData>
    <row r="1" spans="1:13" ht="15.75" x14ac:dyDescent="0.25">
      <c r="A1" s="12" t="s">
        <v>0</v>
      </c>
      <c r="B1" s="8"/>
      <c r="C1" s="8"/>
      <c r="D1" s="8"/>
      <c r="E1" s="4"/>
      <c r="F1" s="4"/>
      <c r="G1" s="4"/>
      <c r="H1" s="4"/>
      <c r="I1" s="4"/>
      <c r="J1" s="4"/>
    </row>
    <row r="2" spans="1:13" ht="15.75" x14ac:dyDescent="0.25">
      <c r="A2" s="4"/>
      <c r="B2" s="3"/>
      <c r="C2" s="3"/>
      <c r="D2" s="3"/>
      <c r="E2" s="3"/>
      <c r="F2" s="3"/>
      <c r="G2" s="3"/>
      <c r="H2" s="3"/>
      <c r="I2" s="3"/>
      <c r="J2" s="3"/>
    </row>
    <row r="3" spans="1:13" x14ac:dyDescent="0.2">
      <c r="A3" s="51"/>
      <c r="B3" s="51"/>
      <c r="C3" s="51"/>
      <c r="D3" s="10" t="s">
        <v>2</v>
      </c>
      <c r="E3" s="11" t="s">
        <v>3</v>
      </c>
      <c r="F3" s="11" t="s">
        <v>4</v>
      </c>
      <c r="G3" s="11" t="s">
        <v>5</v>
      </c>
      <c r="H3" s="11" t="s">
        <v>6</v>
      </c>
      <c r="I3" s="11" t="s">
        <v>7</v>
      </c>
      <c r="J3" s="38" t="s">
        <v>8</v>
      </c>
      <c r="K3" s="6"/>
      <c r="L3" s="6"/>
      <c r="M3" s="6"/>
    </row>
    <row r="4" spans="1:13" x14ac:dyDescent="0.2">
      <c r="A4" s="53" t="s">
        <v>24</v>
      </c>
      <c r="B4" s="53" t="s">
        <v>24</v>
      </c>
      <c r="C4" s="53" t="s">
        <v>24</v>
      </c>
      <c r="D4" s="9">
        <v>0</v>
      </c>
      <c r="E4" s="41">
        <v>6</v>
      </c>
      <c r="F4" s="41">
        <v>3</v>
      </c>
      <c r="G4" s="41">
        <v>3</v>
      </c>
      <c r="H4" s="41">
        <v>2</v>
      </c>
      <c r="I4" s="41">
        <v>4.5</v>
      </c>
      <c r="J4" s="39">
        <f>SUM(E4:I4)</f>
        <v>18.5</v>
      </c>
      <c r="K4" s="7"/>
      <c r="L4" s="7"/>
      <c r="M4" s="7"/>
    </row>
    <row r="5" spans="1:13" x14ac:dyDescent="0.2">
      <c r="A5" s="52" t="s">
        <v>25</v>
      </c>
      <c r="B5" s="52" t="s">
        <v>25</v>
      </c>
      <c r="C5" s="52" t="s">
        <v>25</v>
      </c>
      <c r="D5" s="9">
        <v>0</v>
      </c>
      <c r="E5" s="41">
        <v>8</v>
      </c>
      <c r="F5" s="41">
        <v>2</v>
      </c>
      <c r="G5" s="41">
        <v>2</v>
      </c>
      <c r="H5" s="41">
        <v>2</v>
      </c>
      <c r="I5" s="41">
        <v>3</v>
      </c>
      <c r="J5" s="39">
        <f t="shared" ref="J5:J8" si="0">SUM(E5:I5)</f>
        <v>17</v>
      </c>
      <c r="K5" s="7"/>
      <c r="L5" s="7"/>
      <c r="M5" s="7"/>
    </row>
    <row r="6" spans="1:13" x14ac:dyDescent="0.2">
      <c r="A6" s="52" t="s">
        <v>26</v>
      </c>
      <c r="B6" s="52" t="s">
        <v>26</v>
      </c>
      <c r="C6" s="52" t="s">
        <v>26</v>
      </c>
      <c r="D6" s="9">
        <v>0</v>
      </c>
      <c r="E6" s="41">
        <v>8</v>
      </c>
      <c r="F6" s="41">
        <v>2</v>
      </c>
      <c r="G6" s="41">
        <v>3</v>
      </c>
      <c r="H6" s="41">
        <v>2</v>
      </c>
      <c r="I6" s="41">
        <v>3</v>
      </c>
      <c r="J6" s="39">
        <f t="shared" si="0"/>
        <v>18</v>
      </c>
      <c r="K6" s="7"/>
      <c r="L6" s="7"/>
      <c r="M6" s="7"/>
    </row>
    <row r="7" spans="1:13" x14ac:dyDescent="0.2">
      <c r="A7" s="52" t="s">
        <v>27</v>
      </c>
      <c r="B7" s="52" t="s">
        <v>27</v>
      </c>
      <c r="C7" s="52" t="s">
        <v>27</v>
      </c>
      <c r="D7" s="9">
        <v>0</v>
      </c>
      <c r="E7" s="41">
        <v>6</v>
      </c>
      <c r="F7" s="41">
        <v>2</v>
      </c>
      <c r="G7" s="41">
        <v>3</v>
      </c>
      <c r="H7" s="41">
        <v>3</v>
      </c>
      <c r="I7" s="41">
        <v>3</v>
      </c>
      <c r="J7" s="39">
        <f t="shared" si="0"/>
        <v>17</v>
      </c>
      <c r="K7" s="7"/>
      <c r="L7" s="7"/>
      <c r="M7" s="7"/>
    </row>
    <row r="8" spans="1:13" x14ac:dyDescent="0.2">
      <c r="A8" s="52" t="s">
        <v>28</v>
      </c>
      <c r="B8" s="52" t="s">
        <v>28</v>
      </c>
      <c r="C8" s="52" t="s">
        <v>28</v>
      </c>
      <c r="D8" s="9">
        <v>0</v>
      </c>
      <c r="E8" s="41">
        <v>4</v>
      </c>
      <c r="F8" s="41">
        <v>2</v>
      </c>
      <c r="G8" s="41">
        <v>2</v>
      </c>
      <c r="H8" s="41">
        <v>2</v>
      </c>
      <c r="I8" s="41">
        <v>3</v>
      </c>
      <c r="J8" s="39">
        <f t="shared" si="0"/>
        <v>13</v>
      </c>
      <c r="K8" s="7"/>
      <c r="L8" s="7"/>
      <c r="M8" s="7"/>
    </row>
    <row r="9" spans="1:13" x14ac:dyDescent="0.2">
      <c r="A9" s="7"/>
      <c r="B9" s="7"/>
      <c r="C9" s="7"/>
      <c r="D9" s="7"/>
      <c r="E9" s="7"/>
      <c r="F9" s="7"/>
      <c r="G9" s="7"/>
      <c r="H9" s="7"/>
      <c r="I9" s="7"/>
      <c r="J9" s="7"/>
      <c r="K9" s="7"/>
      <c r="L9" s="7"/>
      <c r="M9" s="7"/>
    </row>
    <row r="10" spans="1:13" x14ac:dyDescent="0.2">
      <c r="A10" s="7"/>
      <c r="B10" s="7"/>
      <c r="C10" s="7"/>
      <c r="D10" s="7"/>
      <c r="E10" s="7"/>
      <c r="F10" s="7"/>
      <c r="G10" s="7"/>
      <c r="H10" s="7"/>
      <c r="I10" s="7"/>
      <c r="J10" s="7"/>
      <c r="K10" s="7"/>
      <c r="L10" s="7"/>
      <c r="M10" s="7"/>
    </row>
    <row r="11" spans="1:13" x14ac:dyDescent="0.2">
      <c r="A11" s="7"/>
      <c r="B11" s="7"/>
      <c r="C11" s="7"/>
      <c r="D11" s="7"/>
      <c r="E11" s="7"/>
      <c r="F11" s="7"/>
      <c r="G11" s="7"/>
      <c r="H11" s="7"/>
      <c r="I11" s="7"/>
      <c r="J11" s="7"/>
      <c r="K11" s="7"/>
      <c r="L11" s="7"/>
      <c r="M11" s="7"/>
    </row>
    <row r="12" spans="1:13" x14ac:dyDescent="0.2">
      <c r="A12" s="7"/>
      <c r="B12" s="7"/>
      <c r="C12" s="7"/>
      <c r="D12" s="7"/>
      <c r="E12" s="7"/>
      <c r="F12" s="7"/>
      <c r="G12" s="7"/>
      <c r="H12" s="7"/>
      <c r="I12" s="7"/>
      <c r="J12" s="7"/>
      <c r="K12" s="7"/>
      <c r="L12" s="7"/>
      <c r="M12" s="7"/>
    </row>
    <row r="13" spans="1:13" x14ac:dyDescent="0.2">
      <c r="A13" s="7"/>
      <c r="B13" s="7"/>
      <c r="C13" s="7"/>
      <c r="D13" s="7"/>
      <c r="E13" s="7"/>
      <c r="F13" s="7"/>
      <c r="G13" s="7"/>
      <c r="H13" s="7"/>
      <c r="I13" s="7"/>
      <c r="J13" s="7"/>
      <c r="K13" s="7"/>
      <c r="L13" s="7"/>
      <c r="M13" s="7"/>
    </row>
    <row r="14" spans="1:13" x14ac:dyDescent="0.2">
      <c r="A14" s="7"/>
      <c r="B14" s="7"/>
      <c r="C14" s="7"/>
      <c r="D14" s="7"/>
      <c r="E14" s="7"/>
      <c r="F14" s="7"/>
      <c r="G14" s="7"/>
      <c r="H14" s="7"/>
      <c r="I14" s="7"/>
      <c r="J14" s="7"/>
      <c r="K14" s="7"/>
      <c r="L14" s="7"/>
      <c r="M14" s="7"/>
    </row>
    <row r="15" spans="1:13" x14ac:dyDescent="0.2">
      <c r="A15" s="7"/>
      <c r="B15" s="7"/>
      <c r="C15" s="7"/>
      <c r="D15" s="7"/>
      <c r="E15" s="7"/>
      <c r="F15" s="7"/>
      <c r="G15" s="7"/>
      <c r="H15" s="7"/>
      <c r="I15" s="7"/>
      <c r="J15" s="7"/>
      <c r="K15" s="7"/>
      <c r="L15" s="7"/>
      <c r="M15" s="7"/>
    </row>
    <row r="16" spans="1:13" x14ac:dyDescent="0.2">
      <c r="A16" s="7"/>
      <c r="B16" s="7"/>
      <c r="C16" s="7"/>
      <c r="D16" s="7"/>
      <c r="E16" s="7"/>
      <c r="F16" s="7"/>
      <c r="G16" s="7"/>
      <c r="H16" s="7"/>
      <c r="I16" s="7"/>
      <c r="J16" s="7"/>
      <c r="K16" s="7"/>
      <c r="L16" s="7"/>
      <c r="M16" s="7"/>
    </row>
  </sheetData>
  <mergeCells count="6">
    <mergeCell ref="A7:C7"/>
    <mergeCell ref="A8:C8"/>
    <mergeCell ref="A3:C3"/>
    <mergeCell ref="A4:C4"/>
    <mergeCell ref="A5:C5"/>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workbookViewId="0">
      <selection activeCell="J4" sqref="J4"/>
    </sheetView>
  </sheetViews>
  <sheetFormatPr defaultRowHeight="12.75" x14ac:dyDescent="0.2"/>
  <sheetData>
    <row r="1" spans="1:12" ht="15.75" x14ac:dyDescent="0.25">
      <c r="A1" s="12" t="s">
        <v>0</v>
      </c>
      <c r="B1" s="8"/>
      <c r="C1" s="8"/>
      <c r="D1" s="8"/>
      <c r="E1" s="4"/>
      <c r="F1" s="4"/>
      <c r="G1" s="4"/>
      <c r="H1" s="4"/>
      <c r="I1" s="4"/>
      <c r="J1" s="4"/>
      <c r="K1" s="7"/>
    </row>
    <row r="2" spans="1:12" ht="15.75" x14ac:dyDescent="0.25">
      <c r="A2" s="4"/>
      <c r="B2" s="3"/>
      <c r="C2" s="3"/>
      <c r="D2" s="3"/>
      <c r="E2" s="3"/>
      <c r="F2" s="3"/>
      <c r="G2" s="3"/>
      <c r="H2" s="3"/>
      <c r="I2" s="3"/>
      <c r="J2" s="3"/>
      <c r="K2" s="3"/>
    </row>
    <row r="3" spans="1:12" x14ac:dyDescent="0.2">
      <c r="A3" s="51"/>
      <c r="B3" s="51"/>
      <c r="C3" s="51"/>
      <c r="D3" s="10" t="s">
        <v>2</v>
      </c>
      <c r="E3" s="11" t="s">
        <v>3</v>
      </c>
      <c r="F3" s="11" t="s">
        <v>4</v>
      </c>
      <c r="G3" s="11" t="s">
        <v>5</v>
      </c>
      <c r="H3" s="11" t="s">
        <v>6</v>
      </c>
      <c r="I3" s="11" t="s">
        <v>7</v>
      </c>
      <c r="J3" s="38" t="s">
        <v>8</v>
      </c>
      <c r="K3" s="6"/>
      <c r="L3" s="6"/>
    </row>
    <row r="4" spans="1:12" x14ac:dyDescent="0.2">
      <c r="A4" s="53" t="s">
        <v>24</v>
      </c>
      <c r="B4" s="53" t="s">
        <v>24</v>
      </c>
      <c r="C4" s="53" t="s">
        <v>24</v>
      </c>
      <c r="D4" s="9">
        <v>0</v>
      </c>
      <c r="E4" s="44">
        <v>16</v>
      </c>
      <c r="F4" s="44">
        <v>8</v>
      </c>
      <c r="G4" s="44">
        <v>8</v>
      </c>
      <c r="H4" s="44">
        <v>8</v>
      </c>
      <c r="I4" s="44">
        <v>10.5</v>
      </c>
      <c r="J4" s="39">
        <f>SUM(E4:I4)</f>
        <v>50.5</v>
      </c>
      <c r="K4" s="7"/>
      <c r="L4" s="7"/>
    </row>
    <row r="5" spans="1:12" x14ac:dyDescent="0.2">
      <c r="A5" s="52" t="s">
        <v>25</v>
      </c>
      <c r="B5" s="52" t="s">
        <v>25</v>
      </c>
      <c r="C5" s="52" t="s">
        <v>25</v>
      </c>
      <c r="D5" s="9">
        <v>0</v>
      </c>
      <c r="E5" s="44">
        <v>18</v>
      </c>
      <c r="F5" s="44">
        <v>8</v>
      </c>
      <c r="G5" s="44">
        <v>8.8000000000000007</v>
      </c>
      <c r="H5" s="44">
        <v>8.4</v>
      </c>
      <c r="I5" s="44">
        <v>12</v>
      </c>
      <c r="J5" s="39">
        <f t="shared" ref="J5:J8" si="0">SUM(E5:I5)</f>
        <v>55.199999999999996</v>
      </c>
      <c r="K5" s="7"/>
      <c r="L5" s="7"/>
    </row>
    <row r="6" spans="1:12" x14ac:dyDescent="0.2">
      <c r="A6" s="52" t="s">
        <v>26</v>
      </c>
      <c r="B6" s="52" t="s">
        <v>26</v>
      </c>
      <c r="C6" s="52" t="s">
        <v>26</v>
      </c>
      <c r="D6" s="9">
        <v>0</v>
      </c>
      <c r="E6" s="44">
        <v>20</v>
      </c>
      <c r="F6" s="44">
        <v>9</v>
      </c>
      <c r="G6" s="44">
        <v>9</v>
      </c>
      <c r="H6" s="44">
        <v>9</v>
      </c>
      <c r="I6" s="44">
        <v>15</v>
      </c>
      <c r="J6" s="39">
        <f t="shared" si="0"/>
        <v>62</v>
      </c>
      <c r="K6" s="7"/>
      <c r="L6" s="7"/>
    </row>
    <row r="7" spans="1:12" x14ac:dyDescent="0.2">
      <c r="A7" s="52" t="s">
        <v>27</v>
      </c>
      <c r="B7" s="52" t="s">
        <v>27</v>
      </c>
      <c r="C7" s="52" t="s">
        <v>27</v>
      </c>
      <c r="D7" s="9">
        <v>0</v>
      </c>
      <c r="E7" s="44">
        <v>14</v>
      </c>
      <c r="F7" s="44">
        <v>6.8</v>
      </c>
      <c r="G7" s="44">
        <v>7</v>
      </c>
      <c r="H7" s="44">
        <v>6.8</v>
      </c>
      <c r="I7" s="44">
        <v>10.5</v>
      </c>
      <c r="J7" s="39">
        <f t="shared" si="0"/>
        <v>45.1</v>
      </c>
      <c r="K7" s="7"/>
      <c r="L7" s="7"/>
    </row>
    <row r="8" spans="1:12" x14ac:dyDescent="0.2">
      <c r="A8" s="52" t="s">
        <v>28</v>
      </c>
      <c r="B8" s="52" t="s">
        <v>28</v>
      </c>
      <c r="C8" s="52" t="s">
        <v>28</v>
      </c>
      <c r="D8" s="9">
        <v>0</v>
      </c>
      <c r="E8" s="44">
        <v>10</v>
      </c>
      <c r="F8" s="44">
        <v>6.8</v>
      </c>
      <c r="G8" s="44">
        <v>6.8</v>
      </c>
      <c r="H8" s="44">
        <v>5</v>
      </c>
      <c r="I8" s="44">
        <v>10.5</v>
      </c>
      <c r="J8" s="39">
        <f t="shared" si="0"/>
        <v>39.1</v>
      </c>
      <c r="K8" s="7"/>
      <c r="L8" s="7"/>
    </row>
    <row r="9" spans="1:12" x14ac:dyDescent="0.2">
      <c r="A9" s="7"/>
      <c r="B9" s="7"/>
      <c r="C9" s="7"/>
      <c r="D9" s="7"/>
      <c r="E9" s="7"/>
      <c r="F9" s="7"/>
      <c r="G9" s="7"/>
      <c r="H9" s="7"/>
      <c r="I9" s="7"/>
      <c r="J9" s="7"/>
      <c r="K9" s="7"/>
      <c r="L9" s="7"/>
    </row>
    <row r="10" spans="1:12" x14ac:dyDescent="0.2">
      <c r="A10" s="7"/>
      <c r="B10" s="7"/>
      <c r="C10" s="7"/>
      <c r="D10" s="7"/>
      <c r="E10" s="7"/>
      <c r="F10" s="7"/>
      <c r="G10" s="7"/>
      <c r="H10" s="7"/>
      <c r="I10" s="7"/>
      <c r="J10" s="7"/>
      <c r="K10" s="7"/>
      <c r="L10" s="7"/>
    </row>
    <row r="11" spans="1:12" x14ac:dyDescent="0.2">
      <c r="A11" s="7"/>
      <c r="B11" s="7"/>
      <c r="C11" s="7"/>
      <c r="D11" s="7"/>
      <c r="E11" s="7"/>
      <c r="F11" s="7"/>
      <c r="G11" s="7"/>
      <c r="H11" s="7"/>
      <c r="I11" s="7"/>
      <c r="J11" s="7"/>
      <c r="K11" s="7"/>
      <c r="L11" s="7"/>
    </row>
    <row r="12" spans="1:12" x14ac:dyDescent="0.2">
      <c r="A12" s="7"/>
      <c r="B12" s="7"/>
      <c r="C12" s="7"/>
      <c r="D12" s="7"/>
      <c r="E12" s="7"/>
      <c r="F12" s="7"/>
      <c r="G12" s="7"/>
      <c r="H12" s="7"/>
      <c r="I12" s="7"/>
      <c r="J12" s="7"/>
      <c r="K12" s="7"/>
      <c r="L12" s="7"/>
    </row>
    <row r="13" spans="1:12" x14ac:dyDescent="0.2">
      <c r="A13" s="7"/>
      <c r="B13" s="7"/>
      <c r="C13" s="7"/>
      <c r="D13" s="7"/>
      <c r="E13" s="7"/>
      <c r="F13" s="7"/>
      <c r="G13" s="7"/>
      <c r="H13" s="7"/>
      <c r="I13" s="7"/>
      <c r="J13" s="7"/>
      <c r="K13" s="7"/>
      <c r="L13" s="7"/>
    </row>
    <row r="14" spans="1:12" x14ac:dyDescent="0.2">
      <c r="A14" s="7"/>
      <c r="B14" s="7"/>
      <c r="C14" s="7"/>
      <c r="D14" s="7"/>
      <c r="E14" s="7"/>
      <c r="F14" s="7"/>
      <c r="G14" s="7"/>
      <c r="H14" s="7"/>
      <c r="I14" s="7"/>
      <c r="J14" s="7"/>
      <c r="K14" s="7"/>
      <c r="L14" s="7"/>
    </row>
    <row r="15" spans="1:12" x14ac:dyDescent="0.2">
      <c r="A15" s="7"/>
      <c r="B15" s="7"/>
      <c r="C15" s="7"/>
      <c r="D15" s="7"/>
      <c r="E15" s="7"/>
      <c r="F15" s="7"/>
      <c r="G15" s="7"/>
      <c r="H15" s="7"/>
      <c r="I15" s="7"/>
      <c r="J15" s="7"/>
      <c r="K15" s="7"/>
      <c r="L15" s="7"/>
    </row>
    <row r="16" spans="1:12" x14ac:dyDescent="0.2">
      <c r="A16" s="7"/>
      <c r="B16" s="7"/>
      <c r="C16" s="7"/>
      <c r="D16" s="7"/>
      <c r="E16" s="7"/>
      <c r="F16" s="7"/>
      <c r="G16" s="7"/>
      <c r="H16" s="7"/>
      <c r="I16" s="7"/>
      <c r="J16" s="7"/>
      <c r="K16" s="7"/>
      <c r="L16" s="7"/>
    </row>
  </sheetData>
  <mergeCells count="6">
    <mergeCell ref="A7:C7"/>
    <mergeCell ref="A8:C8"/>
    <mergeCell ref="A3:C3"/>
    <mergeCell ref="A4:C4"/>
    <mergeCell ref="A5:C5"/>
    <mergeCell ref="A6:C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6"/>
  <sheetViews>
    <sheetView workbookViewId="0"/>
  </sheetViews>
  <sheetFormatPr defaultRowHeight="12.75" x14ac:dyDescent="0.2"/>
  <sheetData>
    <row r="1" spans="1:12" ht="15.75" x14ac:dyDescent="0.25">
      <c r="A1" s="12" t="s">
        <v>0</v>
      </c>
      <c r="B1" s="8"/>
      <c r="C1" s="8"/>
      <c r="D1" s="8"/>
      <c r="E1" s="4"/>
      <c r="F1" s="4"/>
      <c r="G1" s="4"/>
      <c r="H1" s="4"/>
      <c r="I1" s="4"/>
      <c r="J1" s="4"/>
      <c r="K1" s="7"/>
    </row>
    <row r="2" spans="1:12" ht="15.75" x14ac:dyDescent="0.25">
      <c r="A2" s="4"/>
      <c r="B2" s="3"/>
      <c r="C2" s="3"/>
      <c r="D2" s="3"/>
      <c r="E2" s="3"/>
      <c r="F2" s="3"/>
      <c r="G2" s="3"/>
      <c r="H2" s="3"/>
      <c r="I2" s="3"/>
      <c r="J2" s="3"/>
      <c r="K2" s="3"/>
    </row>
    <row r="3" spans="1:12" x14ac:dyDescent="0.2">
      <c r="A3" s="51"/>
      <c r="B3" s="51"/>
      <c r="C3" s="51"/>
      <c r="D3" s="10" t="s">
        <v>2</v>
      </c>
      <c r="E3" s="11" t="s">
        <v>3</v>
      </c>
      <c r="F3" s="11" t="s">
        <v>4</v>
      </c>
      <c r="G3" s="11" t="s">
        <v>5</v>
      </c>
      <c r="H3" s="11" t="s">
        <v>6</v>
      </c>
      <c r="I3" s="11" t="s">
        <v>7</v>
      </c>
      <c r="J3" s="38" t="s">
        <v>8</v>
      </c>
      <c r="K3" s="6"/>
      <c r="L3" s="6"/>
    </row>
    <row r="4" spans="1:12" x14ac:dyDescent="0.2">
      <c r="A4" s="53" t="s">
        <v>24</v>
      </c>
      <c r="B4" s="53" t="s">
        <v>24</v>
      </c>
      <c r="C4" s="53" t="s">
        <v>24</v>
      </c>
      <c r="D4" s="9">
        <v>0</v>
      </c>
      <c r="E4" s="45">
        <v>16</v>
      </c>
      <c r="F4" s="45">
        <v>10</v>
      </c>
      <c r="G4" s="45">
        <v>10</v>
      </c>
      <c r="H4" s="45">
        <v>8</v>
      </c>
      <c r="I4" s="45">
        <v>15</v>
      </c>
      <c r="J4" s="39">
        <f>SUM(E4:I4)</f>
        <v>59</v>
      </c>
      <c r="K4" s="7"/>
      <c r="L4" s="7"/>
    </row>
    <row r="5" spans="1:12" x14ac:dyDescent="0.2">
      <c r="A5" s="52" t="s">
        <v>25</v>
      </c>
      <c r="B5" s="52" t="s">
        <v>25</v>
      </c>
      <c r="C5" s="52" t="s">
        <v>25</v>
      </c>
      <c r="D5" s="9">
        <v>0</v>
      </c>
      <c r="E5" s="45">
        <v>20</v>
      </c>
      <c r="F5" s="45">
        <v>6</v>
      </c>
      <c r="G5" s="45">
        <v>10</v>
      </c>
      <c r="H5" s="45">
        <v>6</v>
      </c>
      <c r="I5" s="45">
        <v>12</v>
      </c>
      <c r="J5" s="39">
        <f t="shared" ref="J5:J8" si="0">SUM(E5:I5)</f>
        <v>54</v>
      </c>
      <c r="K5" s="7"/>
      <c r="L5" s="7"/>
    </row>
    <row r="6" spans="1:12" x14ac:dyDescent="0.2">
      <c r="A6" s="52" t="s">
        <v>26</v>
      </c>
      <c r="B6" s="52" t="s">
        <v>26</v>
      </c>
      <c r="C6" s="52" t="s">
        <v>26</v>
      </c>
      <c r="D6" s="9">
        <v>0</v>
      </c>
      <c r="E6" s="45">
        <v>12</v>
      </c>
      <c r="F6" s="45">
        <v>6</v>
      </c>
      <c r="G6" s="45">
        <v>4</v>
      </c>
      <c r="H6" s="45">
        <v>8</v>
      </c>
      <c r="I6" s="45">
        <v>9</v>
      </c>
      <c r="J6" s="39">
        <f t="shared" si="0"/>
        <v>39</v>
      </c>
      <c r="K6" s="7"/>
      <c r="L6" s="7"/>
    </row>
    <row r="7" spans="1:12" x14ac:dyDescent="0.2">
      <c r="A7" s="52" t="s">
        <v>27</v>
      </c>
      <c r="B7" s="52" t="s">
        <v>27</v>
      </c>
      <c r="C7" s="52" t="s">
        <v>27</v>
      </c>
      <c r="D7" s="9">
        <v>0</v>
      </c>
      <c r="E7" s="45">
        <v>12</v>
      </c>
      <c r="F7" s="45">
        <v>8</v>
      </c>
      <c r="G7" s="45">
        <v>6</v>
      </c>
      <c r="H7" s="45">
        <v>6</v>
      </c>
      <c r="I7" s="45">
        <v>12</v>
      </c>
      <c r="J7" s="39">
        <f t="shared" si="0"/>
        <v>44</v>
      </c>
      <c r="K7" s="7"/>
      <c r="L7" s="7"/>
    </row>
    <row r="8" spans="1:12" x14ac:dyDescent="0.2">
      <c r="A8" s="52" t="s">
        <v>28</v>
      </c>
      <c r="B8" s="52" t="s">
        <v>28</v>
      </c>
      <c r="C8" s="52" t="s">
        <v>28</v>
      </c>
      <c r="D8" s="9">
        <v>0</v>
      </c>
      <c r="E8" s="45">
        <v>8</v>
      </c>
      <c r="F8" s="45">
        <v>4</v>
      </c>
      <c r="G8" s="45">
        <v>4</v>
      </c>
      <c r="H8" s="45">
        <v>6</v>
      </c>
      <c r="I8" s="45">
        <v>6</v>
      </c>
      <c r="J8" s="39">
        <f t="shared" si="0"/>
        <v>28</v>
      </c>
      <c r="K8" s="7"/>
      <c r="L8" s="7"/>
    </row>
    <row r="9" spans="1:12" x14ac:dyDescent="0.2">
      <c r="A9" s="7"/>
      <c r="B9" s="7"/>
      <c r="C9" s="7"/>
      <c r="D9" s="7"/>
      <c r="E9" s="7"/>
      <c r="F9" s="7"/>
      <c r="G9" s="7"/>
      <c r="H9" s="7"/>
      <c r="I9" s="7"/>
      <c r="J9" s="7"/>
      <c r="K9" s="7"/>
      <c r="L9" s="7"/>
    </row>
    <row r="10" spans="1:12" x14ac:dyDescent="0.2">
      <c r="A10" s="7"/>
      <c r="B10" s="7"/>
      <c r="C10" s="7"/>
      <c r="D10" s="7"/>
      <c r="E10" s="7"/>
      <c r="F10" s="7"/>
      <c r="G10" s="7"/>
      <c r="H10" s="7"/>
      <c r="I10" s="7"/>
      <c r="J10" s="7"/>
      <c r="K10" s="7"/>
      <c r="L10" s="7"/>
    </row>
    <row r="11" spans="1:12" x14ac:dyDescent="0.2">
      <c r="A11" s="7"/>
      <c r="B11" s="7"/>
      <c r="C11" s="7"/>
      <c r="D11" s="7"/>
      <c r="E11" s="7"/>
      <c r="F11" s="7"/>
      <c r="G11" s="7"/>
      <c r="H11" s="7"/>
      <c r="I11" s="7"/>
      <c r="J11" s="7"/>
      <c r="K11" s="7"/>
      <c r="L11" s="7"/>
    </row>
    <row r="12" spans="1:12" x14ac:dyDescent="0.2">
      <c r="A12" s="7"/>
      <c r="B12" s="7"/>
      <c r="C12" s="7"/>
      <c r="D12" s="7"/>
      <c r="E12" s="7"/>
      <c r="F12" s="7"/>
      <c r="G12" s="7"/>
      <c r="H12" s="7"/>
      <c r="I12" s="7"/>
      <c r="J12" s="7"/>
      <c r="K12" s="7"/>
      <c r="L12" s="7"/>
    </row>
    <row r="13" spans="1:12" x14ac:dyDescent="0.2">
      <c r="A13" s="7"/>
      <c r="B13" s="7"/>
      <c r="C13" s="7"/>
      <c r="D13" s="7"/>
      <c r="E13" s="7"/>
      <c r="F13" s="7"/>
      <c r="G13" s="7"/>
      <c r="H13" s="7"/>
      <c r="I13" s="7"/>
      <c r="J13" s="7"/>
      <c r="K13" s="7"/>
      <c r="L13" s="7"/>
    </row>
    <row r="14" spans="1:12" x14ac:dyDescent="0.2">
      <c r="A14" s="7"/>
      <c r="B14" s="7"/>
      <c r="C14" s="7"/>
      <c r="D14" s="7"/>
      <c r="E14" s="7"/>
      <c r="F14" s="7"/>
      <c r="G14" s="7"/>
      <c r="H14" s="7"/>
      <c r="I14" s="7"/>
      <c r="J14" s="7"/>
      <c r="K14" s="7"/>
      <c r="L14" s="7"/>
    </row>
    <row r="15" spans="1:12" x14ac:dyDescent="0.2">
      <c r="A15" s="7"/>
      <c r="B15" s="7"/>
      <c r="C15" s="7"/>
      <c r="D15" s="7"/>
      <c r="E15" s="7"/>
      <c r="F15" s="7"/>
      <c r="G15" s="7"/>
      <c r="H15" s="7"/>
      <c r="I15" s="7"/>
      <c r="J15" s="7"/>
      <c r="K15" s="7"/>
      <c r="L15" s="7"/>
    </row>
    <row r="16" spans="1:12" x14ac:dyDescent="0.2">
      <c r="A16" s="7"/>
      <c r="B16" s="7"/>
      <c r="C16" s="7"/>
      <c r="D16" s="7"/>
      <c r="E16" s="7"/>
      <c r="F16" s="7"/>
      <c r="G16" s="7"/>
      <c r="H16" s="7"/>
      <c r="I16" s="7"/>
      <c r="J16" s="7"/>
      <c r="K16" s="7"/>
      <c r="L16" s="7"/>
    </row>
  </sheetData>
  <mergeCells count="6">
    <mergeCell ref="A7:C7"/>
    <mergeCell ref="A8:C8"/>
    <mergeCell ref="A3:C3"/>
    <mergeCell ref="A4:C4"/>
    <mergeCell ref="A5:C5"/>
    <mergeCell ref="A6:C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
  <sheetViews>
    <sheetView workbookViewId="0"/>
  </sheetViews>
  <sheetFormatPr defaultRowHeight="12.75" x14ac:dyDescent="0.2"/>
  <sheetData>
    <row r="1" spans="1:12" ht="15.75" x14ac:dyDescent="0.25">
      <c r="A1" s="12" t="s">
        <v>0</v>
      </c>
      <c r="B1" s="8"/>
      <c r="C1" s="8"/>
      <c r="D1" s="8"/>
      <c r="E1" s="4"/>
      <c r="F1" s="4"/>
      <c r="G1" s="4"/>
      <c r="H1" s="4"/>
      <c r="I1" s="4"/>
      <c r="J1" s="4"/>
      <c r="K1" s="7"/>
    </row>
    <row r="2" spans="1:12" ht="15.75" x14ac:dyDescent="0.25">
      <c r="A2" s="4"/>
      <c r="B2" s="3"/>
      <c r="C2" s="3"/>
      <c r="D2" s="3"/>
      <c r="E2" s="3"/>
      <c r="F2" s="3"/>
      <c r="G2" s="3"/>
      <c r="H2" s="3"/>
      <c r="I2" s="3"/>
      <c r="J2" s="3"/>
      <c r="K2" s="3"/>
    </row>
    <row r="3" spans="1:12" x14ac:dyDescent="0.2">
      <c r="A3" s="51"/>
      <c r="B3" s="51"/>
      <c r="C3" s="51"/>
      <c r="D3" s="10" t="s">
        <v>2</v>
      </c>
      <c r="E3" s="11" t="s">
        <v>3</v>
      </c>
      <c r="F3" s="11" t="s">
        <v>4</v>
      </c>
      <c r="G3" s="11" t="s">
        <v>5</v>
      </c>
      <c r="H3" s="11" t="s">
        <v>6</v>
      </c>
      <c r="I3" s="11" t="s">
        <v>7</v>
      </c>
      <c r="J3" s="38" t="s">
        <v>8</v>
      </c>
      <c r="K3" s="6"/>
      <c r="L3" s="6"/>
    </row>
    <row r="4" spans="1:12" x14ac:dyDescent="0.2">
      <c r="A4" s="53" t="s">
        <v>24</v>
      </c>
      <c r="B4" s="53" t="s">
        <v>24</v>
      </c>
      <c r="C4" s="53" t="s">
        <v>24</v>
      </c>
      <c r="D4" s="9">
        <v>0</v>
      </c>
      <c r="E4" s="42">
        <v>16</v>
      </c>
      <c r="F4" s="42">
        <v>8</v>
      </c>
      <c r="G4" s="42">
        <v>8</v>
      </c>
      <c r="H4" s="42">
        <v>8</v>
      </c>
      <c r="I4" s="42">
        <v>12</v>
      </c>
      <c r="J4" s="39">
        <f>SUM(E4:I4)</f>
        <v>52</v>
      </c>
      <c r="K4" s="7"/>
      <c r="L4" s="7"/>
    </row>
    <row r="5" spans="1:12" x14ac:dyDescent="0.2">
      <c r="A5" s="52" t="s">
        <v>25</v>
      </c>
      <c r="B5" s="52" t="s">
        <v>25</v>
      </c>
      <c r="C5" s="52" t="s">
        <v>25</v>
      </c>
      <c r="D5" s="9">
        <v>0</v>
      </c>
      <c r="E5" s="42">
        <v>16</v>
      </c>
      <c r="F5" s="42">
        <v>9</v>
      </c>
      <c r="G5" s="42">
        <v>8</v>
      </c>
      <c r="H5" s="42">
        <v>10</v>
      </c>
      <c r="I5" s="42">
        <v>12</v>
      </c>
      <c r="J5" s="39">
        <f t="shared" ref="J5:J8" si="0">SUM(E5:I5)</f>
        <v>55</v>
      </c>
      <c r="K5" s="7"/>
      <c r="L5" s="7"/>
    </row>
    <row r="6" spans="1:12" x14ac:dyDescent="0.2">
      <c r="A6" s="52" t="s">
        <v>26</v>
      </c>
      <c r="B6" s="52" t="s">
        <v>26</v>
      </c>
      <c r="C6" s="52" t="s">
        <v>26</v>
      </c>
      <c r="D6" s="9">
        <v>0</v>
      </c>
      <c r="E6" s="42">
        <v>12</v>
      </c>
      <c r="F6" s="42">
        <v>4</v>
      </c>
      <c r="G6" s="42">
        <v>4</v>
      </c>
      <c r="H6" s="42">
        <v>5</v>
      </c>
      <c r="I6" s="42">
        <v>12</v>
      </c>
      <c r="J6" s="39">
        <f t="shared" si="0"/>
        <v>37</v>
      </c>
      <c r="K6" s="7"/>
      <c r="L6" s="7"/>
    </row>
    <row r="7" spans="1:12" x14ac:dyDescent="0.2">
      <c r="A7" s="52" t="s">
        <v>27</v>
      </c>
      <c r="B7" s="52" t="s">
        <v>27</v>
      </c>
      <c r="C7" s="52" t="s">
        <v>27</v>
      </c>
      <c r="D7" s="9">
        <v>0</v>
      </c>
      <c r="E7" s="42">
        <v>12</v>
      </c>
      <c r="F7" s="42">
        <v>7</v>
      </c>
      <c r="G7" s="42">
        <v>7</v>
      </c>
      <c r="H7" s="42">
        <v>5</v>
      </c>
      <c r="I7" s="42">
        <v>10.5</v>
      </c>
      <c r="J7" s="39">
        <f t="shared" si="0"/>
        <v>41.5</v>
      </c>
      <c r="K7" s="7"/>
      <c r="L7" s="7"/>
    </row>
    <row r="8" spans="1:12" x14ac:dyDescent="0.2">
      <c r="A8" s="52" t="s">
        <v>28</v>
      </c>
      <c r="B8" s="52" t="s">
        <v>28</v>
      </c>
      <c r="C8" s="52" t="s">
        <v>28</v>
      </c>
      <c r="D8" s="9">
        <v>0</v>
      </c>
      <c r="E8" s="42">
        <v>10</v>
      </c>
      <c r="F8" s="42">
        <v>5</v>
      </c>
      <c r="G8" s="42">
        <v>5</v>
      </c>
      <c r="H8" s="42">
        <v>5</v>
      </c>
      <c r="I8" s="42">
        <v>7.5</v>
      </c>
      <c r="J8" s="39">
        <f t="shared" si="0"/>
        <v>32.5</v>
      </c>
      <c r="K8" s="7"/>
      <c r="L8" s="7"/>
    </row>
    <row r="9" spans="1:12" x14ac:dyDescent="0.2">
      <c r="A9" s="7"/>
      <c r="B9" s="7"/>
      <c r="C9" s="7"/>
      <c r="D9" s="7"/>
      <c r="E9" s="7"/>
      <c r="F9" s="7"/>
      <c r="G9" s="7"/>
      <c r="H9" s="7"/>
      <c r="I9" s="7"/>
      <c r="J9" s="7"/>
      <c r="K9" s="7"/>
      <c r="L9" s="7"/>
    </row>
    <row r="10" spans="1:12" x14ac:dyDescent="0.2">
      <c r="A10" s="7"/>
      <c r="B10" s="7"/>
      <c r="C10" s="7"/>
      <c r="D10" s="7"/>
      <c r="E10" s="7"/>
      <c r="F10" s="7"/>
      <c r="G10" s="7"/>
      <c r="H10" s="7"/>
      <c r="I10" s="7"/>
      <c r="J10" s="7"/>
      <c r="K10" s="7"/>
      <c r="L10" s="7"/>
    </row>
    <row r="11" spans="1:12" x14ac:dyDescent="0.2">
      <c r="A11" s="7"/>
      <c r="B11" s="7"/>
      <c r="C11" s="7"/>
      <c r="D11" s="7"/>
      <c r="E11" s="7"/>
      <c r="F11" s="7"/>
      <c r="G11" s="7"/>
      <c r="H11" s="7"/>
      <c r="I11" s="7"/>
      <c r="J11" s="7"/>
      <c r="K11" s="7"/>
      <c r="L11" s="7"/>
    </row>
    <row r="12" spans="1:12" x14ac:dyDescent="0.2">
      <c r="A12" s="7"/>
      <c r="B12" s="7"/>
      <c r="C12" s="7"/>
      <c r="D12" s="7"/>
      <c r="E12" s="7"/>
      <c r="F12" s="7"/>
      <c r="G12" s="7"/>
      <c r="H12" s="7"/>
      <c r="I12" s="7"/>
      <c r="J12" s="7"/>
      <c r="K12" s="7"/>
      <c r="L12" s="7"/>
    </row>
    <row r="13" spans="1:12" x14ac:dyDescent="0.2">
      <c r="A13" s="7"/>
      <c r="B13" s="7"/>
      <c r="C13" s="7"/>
      <c r="D13" s="7"/>
      <c r="E13" s="7"/>
      <c r="F13" s="7"/>
      <c r="G13" s="7"/>
      <c r="H13" s="7"/>
      <c r="I13" s="7"/>
      <c r="J13" s="7"/>
      <c r="K13" s="7"/>
      <c r="L13" s="7"/>
    </row>
    <row r="14" spans="1:12" x14ac:dyDescent="0.2">
      <c r="A14" s="7"/>
      <c r="B14" s="7"/>
      <c r="C14" s="7"/>
      <c r="D14" s="7"/>
      <c r="E14" s="7"/>
      <c r="F14" s="7"/>
      <c r="G14" s="7"/>
      <c r="H14" s="7"/>
      <c r="I14" s="7"/>
      <c r="J14" s="7"/>
      <c r="K14" s="7"/>
      <c r="L14" s="7"/>
    </row>
    <row r="15" spans="1:12" x14ac:dyDescent="0.2">
      <c r="A15" s="7"/>
      <c r="B15" s="7"/>
      <c r="C15" s="7"/>
      <c r="D15" s="7"/>
      <c r="E15" s="7"/>
      <c r="F15" s="7"/>
      <c r="G15" s="7"/>
      <c r="H15" s="7"/>
      <c r="I15" s="7"/>
      <c r="J15" s="7"/>
      <c r="K15" s="7"/>
      <c r="L15" s="7"/>
    </row>
    <row r="16" spans="1:12" x14ac:dyDescent="0.2">
      <c r="A16" s="7"/>
      <c r="B16" s="7"/>
      <c r="C16" s="7"/>
      <c r="D16" s="7"/>
      <c r="E16" s="7"/>
      <c r="F16" s="7"/>
      <c r="G16" s="7"/>
      <c r="H16" s="7"/>
      <c r="I16" s="7"/>
      <c r="J16" s="7"/>
      <c r="K16" s="7"/>
      <c r="L16" s="7"/>
    </row>
  </sheetData>
  <mergeCells count="6">
    <mergeCell ref="A7:C7"/>
    <mergeCell ref="A8:C8"/>
    <mergeCell ref="A3:C3"/>
    <mergeCell ref="A4:C4"/>
    <mergeCell ref="A5:C5"/>
    <mergeCell ref="A6:C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E8A8B-EAE0-4D67-B65A-158A4462E100}">
  <sheetPr>
    <tabColor rgb="FFFF0000"/>
  </sheetPr>
  <dimension ref="A1:P34"/>
  <sheetViews>
    <sheetView zoomScale="130" zoomScaleNormal="130" workbookViewId="0">
      <selection activeCell="C5" sqref="C5:C9"/>
    </sheetView>
  </sheetViews>
  <sheetFormatPr defaultColWidth="9.140625" defaultRowHeight="12.75" x14ac:dyDescent="0.2"/>
  <cols>
    <col min="1" max="1" width="40" style="7" customWidth="1"/>
    <col min="2" max="2" width="23.5703125" style="7" customWidth="1"/>
    <col min="3" max="5" width="13.28515625" style="7" customWidth="1"/>
    <col min="6" max="6" width="16.85546875" style="7" customWidth="1"/>
    <col min="7" max="9" width="9.140625" style="7"/>
    <col min="10" max="10" width="12.7109375" style="7" bestFit="1" customWidth="1"/>
    <col min="11" max="11" width="9.140625" style="7"/>
    <col min="12" max="12" width="12.7109375" style="7" bestFit="1" customWidth="1"/>
    <col min="13" max="16384" width="9.140625" style="7"/>
  </cols>
  <sheetData>
    <row r="1" spans="1:16" ht="24" customHeight="1" thickBot="1" x14ac:dyDescent="0.25">
      <c r="A1" s="61" t="s">
        <v>17</v>
      </c>
      <c r="B1" s="61"/>
      <c r="C1" s="32"/>
      <c r="D1" s="32"/>
      <c r="E1" s="32"/>
    </row>
    <row r="2" spans="1:16" x14ac:dyDescent="0.2">
      <c r="A2" s="62" t="s">
        <v>18</v>
      </c>
      <c r="B2" s="65" t="s">
        <v>30</v>
      </c>
      <c r="C2" s="68" t="s">
        <v>19</v>
      </c>
      <c r="D2" s="68" t="s">
        <v>20</v>
      </c>
      <c r="E2" s="68" t="s">
        <v>21</v>
      </c>
      <c r="G2" s="54" t="s">
        <v>22</v>
      </c>
      <c r="H2" s="54"/>
      <c r="I2" s="54"/>
      <c r="J2" s="54"/>
      <c r="K2" s="54"/>
      <c r="L2" s="54"/>
      <c r="M2" s="54"/>
      <c r="N2" s="54"/>
      <c r="O2" s="54"/>
      <c r="P2" s="54"/>
    </row>
    <row r="3" spans="1:16" x14ac:dyDescent="0.2">
      <c r="A3" s="63"/>
      <c r="B3" s="66"/>
      <c r="C3" s="69"/>
      <c r="D3" s="69"/>
      <c r="E3" s="69"/>
      <c r="G3" s="54"/>
      <c r="H3" s="54"/>
      <c r="I3" s="54"/>
      <c r="J3" s="54"/>
      <c r="K3" s="54"/>
      <c r="L3" s="54"/>
      <c r="M3" s="54"/>
      <c r="N3" s="54"/>
      <c r="O3" s="54"/>
      <c r="P3" s="54"/>
    </row>
    <row r="4" spans="1:16" ht="13.5" thickBot="1" x14ac:dyDescent="0.25">
      <c r="A4" s="64"/>
      <c r="B4" s="67"/>
      <c r="C4" s="70"/>
      <c r="D4" s="70"/>
      <c r="E4" s="70"/>
      <c r="G4" s="54"/>
      <c r="H4" s="54"/>
      <c r="I4" s="54"/>
      <c r="J4" s="54"/>
      <c r="K4" s="54"/>
      <c r="L4" s="54"/>
      <c r="M4" s="54"/>
      <c r="N4" s="54"/>
      <c r="O4" s="54"/>
      <c r="P4" s="54"/>
    </row>
    <row r="5" spans="1:16" x14ac:dyDescent="0.2">
      <c r="A5" s="36" t="s">
        <v>24</v>
      </c>
      <c r="B5" s="33">
        <f>(211730+220199.2+229007.17+238167.45+247694.15)+(874800+663960+698670+466580)</f>
        <v>3850807.9699999997</v>
      </c>
      <c r="C5" s="55">
        <v>35</v>
      </c>
      <c r="D5" s="58">
        <f>MIN(B5:B9)</f>
        <v>3486153.68</v>
      </c>
      <c r="E5" s="34">
        <f>$C$5*($D$5/B5)</f>
        <v>31.685656555863005</v>
      </c>
    </row>
    <row r="6" spans="1:16" x14ac:dyDescent="0.2">
      <c r="A6" s="37" t="s">
        <v>25</v>
      </c>
      <c r="B6" s="33">
        <f>(340558.56+354180.9+368348.14+383082.07+398405.35)+(865000+665000+665000+465000)</f>
        <v>4504575.0199999996</v>
      </c>
      <c r="C6" s="56"/>
      <c r="D6" s="59"/>
      <c r="E6" s="34">
        <f t="shared" ref="E6:E8" si="0">$C$5*($D$5/B6)</f>
        <v>27.0869900619393</v>
      </c>
    </row>
    <row r="7" spans="1:16" x14ac:dyDescent="0.2">
      <c r="A7" s="37" t="s">
        <v>26</v>
      </c>
      <c r="B7" s="33">
        <f>(165000+171600+178464+185603+193027)+(1275000+965000+965000+660000)</f>
        <v>4758694</v>
      </c>
      <c r="C7" s="56"/>
      <c r="D7" s="59"/>
      <c r="E7" s="34">
        <f t="shared" si="0"/>
        <v>25.640517923615178</v>
      </c>
    </row>
    <row r="8" spans="1:16" x14ac:dyDescent="0.2">
      <c r="A8" s="37" t="s">
        <v>27</v>
      </c>
      <c r="B8" s="33">
        <f>(146640+151039.2+155570.38+160237.49+165044.61)+(984590+738442+492295+492295)</f>
        <v>3486153.68</v>
      </c>
      <c r="C8" s="56"/>
      <c r="D8" s="59"/>
      <c r="E8" s="34">
        <f t="shared" si="0"/>
        <v>35</v>
      </c>
      <c r="F8" s="48"/>
      <c r="G8" s="49"/>
      <c r="H8" s="49"/>
      <c r="I8" s="49"/>
      <c r="J8" s="49"/>
      <c r="K8" s="49"/>
      <c r="L8" s="50"/>
    </row>
    <row r="9" spans="1:16" x14ac:dyDescent="0.2">
      <c r="A9" s="37" t="s">
        <v>28</v>
      </c>
      <c r="B9" s="33">
        <f>(386500+401500+417500+434200+451500)+(1020000+765000+765000+550000)</f>
        <v>5191200</v>
      </c>
      <c r="C9" s="57"/>
      <c r="D9" s="60"/>
      <c r="E9" s="34">
        <f>$C$5*($D$5/B9)</f>
        <v>23.504272384034518</v>
      </c>
      <c r="F9" s="48"/>
      <c r="G9" s="49"/>
      <c r="H9" s="49"/>
      <c r="I9" s="49"/>
      <c r="J9" s="50"/>
    </row>
    <row r="14" spans="1:16" x14ac:dyDescent="0.2">
      <c r="C14" s="48"/>
      <c r="D14" s="49"/>
    </row>
    <row r="28" spans="1:2" x14ac:dyDescent="0.2">
      <c r="A28" s="47"/>
      <c r="B28" s="6"/>
    </row>
    <row r="30" spans="1:2" x14ac:dyDescent="0.2">
      <c r="A30" s="47"/>
    </row>
    <row r="31" spans="1:2" x14ac:dyDescent="0.2">
      <c r="A31" s="47"/>
      <c r="B31" s="6"/>
    </row>
    <row r="34" spans="1:1" x14ac:dyDescent="0.2">
      <c r="A34" s="47"/>
    </row>
  </sheetData>
  <mergeCells count="9">
    <mergeCell ref="G2:P4"/>
    <mergeCell ref="C5:C9"/>
    <mergeCell ref="D5:D9"/>
    <mergeCell ref="A1:B1"/>
    <mergeCell ref="A2:A4"/>
    <mergeCell ref="B2:B4"/>
    <mergeCell ref="C2:C4"/>
    <mergeCell ref="D2:D4"/>
    <mergeCell ref="E2:E4"/>
  </mergeCells>
  <phoneticPr fontId="43" type="noConversion"/>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1"/>
  <sheetViews>
    <sheetView tabSelected="1" zoomScale="145" zoomScaleNormal="145" workbookViewId="0"/>
  </sheetViews>
  <sheetFormatPr defaultRowHeight="15" x14ac:dyDescent="0.2"/>
  <cols>
    <col min="1" max="1" width="33" style="16" customWidth="1"/>
    <col min="2" max="7" width="7.7109375" style="16" customWidth="1"/>
    <col min="8" max="9" width="7.5703125" style="16" customWidth="1"/>
    <col min="10" max="12" width="7.7109375" style="16" customWidth="1"/>
    <col min="13" max="16384" width="9.140625" style="16"/>
  </cols>
  <sheetData>
    <row r="1" spans="1:15" ht="15.75" x14ac:dyDescent="0.25">
      <c r="A1" s="13" t="s">
        <v>9</v>
      </c>
      <c r="B1" s="14"/>
      <c r="C1" s="13"/>
      <c r="D1" s="13"/>
      <c r="E1" s="13"/>
      <c r="F1" s="13"/>
      <c r="G1" s="13"/>
      <c r="H1" s="13"/>
      <c r="I1" s="15"/>
      <c r="J1" s="15"/>
    </row>
    <row r="2" spans="1:15" ht="6" customHeight="1" x14ac:dyDescent="0.25">
      <c r="A2" s="13"/>
      <c r="B2" s="14"/>
      <c r="C2" s="13"/>
      <c r="D2" s="13"/>
      <c r="E2" s="13"/>
      <c r="F2" s="13"/>
      <c r="G2" s="13"/>
      <c r="H2" s="13"/>
      <c r="I2" s="15"/>
      <c r="J2" s="15"/>
    </row>
    <row r="3" spans="1:15" ht="15.75" x14ac:dyDescent="0.25">
      <c r="A3" s="72" t="s">
        <v>29</v>
      </c>
      <c r="B3" s="72"/>
      <c r="C3" s="72"/>
      <c r="D3" s="72"/>
      <c r="E3" s="72"/>
      <c r="F3" s="72"/>
      <c r="G3" s="72"/>
      <c r="H3" s="72"/>
      <c r="I3" s="15"/>
      <c r="J3" s="15"/>
    </row>
    <row r="4" spans="1:15" x14ac:dyDescent="0.2">
      <c r="A4" s="14"/>
      <c r="B4" s="14"/>
      <c r="C4" s="14"/>
      <c r="D4" s="14"/>
      <c r="E4" s="14"/>
      <c r="F4" s="14"/>
      <c r="G4" s="17"/>
      <c r="H4" s="17"/>
      <c r="I4" s="18"/>
      <c r="J4" s="18"/>
    </row>
    <row r="5" spans="1:15" ht="15.75" x14ac:dyDescent="0.25">
      <c r="G5" s="71" t="s">
        <v>15</v>
      </c>
      <c r="H5" s="71"/>
      <c r="I5" s="19"/>
      <c r="J5" s="75" t="s">
        <v>23</v>
      </c>
      <c r="K5" s="75"/>
      <c r="L5" s="75"/>
      <c r="M5" s="20"/>
      <c r="N5" s="71" t="s">
        <v>16</v>
      </c>
      <c r="O5" s="71"/>
    </row>
    <row r="6" spans="1:15" s="23" customFormat="1" ht="135" customHeight="1" x14ac:dyDescent="0.2">
      <c r="A6" s="21"/>
      <c r="B6" s="22" t="s">
        <v>31</v>
      </c>
      <c r="C6" s="22" t="s">
        <v>32</v>
      </c>
      <c r="D6" s="22" t="s">
        <v>33</v>
      </c>
      <c r="E6" s="22" t="s">
        <v>34</v>
      </c>
      <c r="F6" s="22" t="s">
        <v>35</v>
      </c>
      <c r="G6" s="22" t="s">
        <v>10</v>
      </c>
      <c r="H6" s="29" t="s">
        <v>11</v>
      </c>
      <c r="J6" s="73" t="s">
        <v>13</v>
      </c>
      <c r="K6" s="74"/>
      <c r="L6" s="29" t="s">
        <v>12</v>
      </c>
      <c r="N6" s="22" t="s">
        <v>1</v>
      </c>
      <c r="O6" s="29" t="s">
        <v>14</v>
      </c>
    </row>
    <row r="7" spans="1:15" ht="16.5" customHeight="1" x14ac:dyDescent="0.2">
      <c r="A7" s="43" t="str">
        <f>'Pricing Score Calculation'!A5</f>
        <v>Fortress Elevator LLC</v>
      </c>
      <c r="B7" s="24">
        <f>'Evaluator 1'!J4</f>
        <v>50.599999999999994</v>
      </c>
      <c r="C7" s="24">
        <f>'Evaluator 2'!J4</f>
        <v>18.5</v>
      </c>
      <c r="D7" s="24">
        <f>'Evaluator 3'!J4</f>
        <v>50.5</v>
      </c>
      <c r="E7" s="24">
        <f>'Evaluator 4'!J4</f>
        <v>59</v>
      </c>
      <c r="F7" s="24">
        <f>'Evaluator 5'!J4</f>
        <v>52</v>
      </c>
      <c r="G7" s="24">
        <f t="shared" ref="G7:G11" si="0">AVERAGE(B7:F7)</f>
        <v>46.12</v>
      </c>
      <c r="H7" s="30">
        <f>RANK(G7,$G$7:$G$11,0)</f>
        <v>1</v>
      </c>
      <c r="J7" s="35">
        <f>'Pricing Score Calculation'!E5</f>
        <v>31.685656555863005</v>
      </c>
      <c r="K7" s="24">
        <f>AVERAGE(J7)</f>
        <v>31.685656555863005</v>
      </c>
      <c r="L7" s="30">
        <f>RANK(K7,$K$7:$K$11,0)</f>
        <v>2</v>
      </c>
      <c r="N7" s="46">
        <f>G7+K7</f>
        <v>77.80565655586301</v>
      </c>
      <c r="O7" s="30">
        <f>RANK(N7,$N$7:$N$11,0)</f>
        <v>1</v>
      </c>
    </row>
    <row r="8" spans="1:15" ht="16.5" customHeight="1" x14ac:dyDescent="0.2">
      <c r="A8" s="27" t="str">
        <f>'Pricing Score Calculation'!A6</f>
        <v>K&amp;M Elevator LLC</v>
      </c>
      <c r="B8" s="25">
        <f>'Evaluator 1'!J5</f>
        <v>48</v>
      </c>
      <c r="C8" s="25">
        <f>'Evaluator 2'!J5</f>
        <v>17</v>
      </c>
      <c r="D8" s="25">
        <f>'Evaluator 3'!J5</f>
        <v>55.199999999999996</v>
      </c>
      <c r="E8" s="25">
        <f>'Evaluator 4'!J5</f>
        <v>54</v>
      </c>
      <c r="F8" s="25">
        <f>'Evaluator 5'!J5</f>
        <v>55</v>
      </c>
      <c r="G8" s="25">
        <f t="shared" si="0"/>
        <v>45.839999999999996</v>
      </c>
      <c r="H8" s="31">
        <f>RANK(G8,$G$7:$G$11,0)</f>
        <v>2</v>
      </c>
      <c r="J8" s="35">
        <f>'Pricing Score Calculation'!E6</f>
        <v>27.0869900619393</v>
      </c>
      <c r="K8" s="25">
        <f t="shared" ref="K8:K11" si="1">AVERAGE(J8)</f>
        <v>27.0869900619393</v>
      </c>
      <c r="L8" s="31">
        <f>RANK(K8,$K$7:$K$11,0)</f>
        <v>3</v>
      </c>
      <c r="N8" s="26">
        <f t="shared" ref="N8:N11" si="2">G8+K8</f>
        <v>72.926990061939293</v>
      </c>
      <c r="O8" s="31">
        <f>RANK(N8,$N$7:$N$11,0)</f>
        <v>2</v>
      </c>
    </row>
    <row r="9" spans="1:15" ht="16.5" customHeight="1" x14ac:dyDescent="0.2">
      <c r="A9" s="27" t="str">
        <f>'Pricing Score Calculation'!A7</f>
        <v>Oracle Elevator Holdco Inc</v>
      </c>
      <c r="B9" s="25">
        <f>'Evaluator 1'!J6</f>
        <v>47.2</v>
      </c>
      <c r="C9" s="25">
        <f>'Evaluator 2'!J6</f>
        <v>18</v>
      </c>
      <c r="D9" s="25">
        <f>'Evaluator 3'!J6</f>
        <v>62</v>
      </c>
      <c r="E9" s="25">
        <f>'Evaluator 4'!J6</f>
        <v>39</v>
      </c>
      <c r="F9" s="25">
        <f>'Evaluator 5'!J6</f>
        <v>37</v>
      </c>
      <c r="G9" s="25">
        <f t="shared" si="0"/>
        <v>40.64</v>
      </c>
      <c r="H9" s="31">
        <f>RANK(G9,$G$7:$G$11,0)</f>
        <v>3</v>
      </c>
      <c r="J9" s="35">
        <f>'Pricing Score Calculation'!E7</f>
        <v>25.640517923615178</v>
      </c>
      <c r="K9" s="25">
        <f t="shared" si="1"/>
        <v>25.640517923615178</v>
      </c>
      <c r="L9" s="31">
        <f>RANK(K9,$K$7:$K$11,0)</f>
        <v>4</v>
      </c>
      <c r="N9" s="26">
        <f t="shared" si="2"/>
        <v>66.280517923615179</v>
      </c>
      <c r="O9" s="31">
        <f>RANK(N9,$N$7:$N$11,0)</f>
        <v>4</v>
      </c>
    </row>
    <row r="10" spans="1:15" x14ac:dyDescent="0.2">
      <c r="A10" s="27" t="str">
        <f>'Pricing Score Calculation'!A8</f>
        <v>Prestige Elevator Services LLC</v>
      </c>
      <c r="B10" s="25">
        <f>'Evaluator 1'!J7</f>
        <v>40</v>
      </c>
      <c r="C10" s="25">
        <f>'Evaluator 2'!J7</f>
        <v>17</v>
      </c>
      <c r="D10" s="25">
        <f>'Evaluator 3'!J7</f>
        <v>45.1</v>
      </c>
      <c r="E10" s="25">
        <f>'Evaluator 4'!J7</f>
        <v>44</v>
      </c>
      <c r="F10" s="25">
        <f>'Evaluator 5'!J7</f>
        <v>41.5</v>
      </c>
      <c r="G10" s="25">
        <f t="shared" si="0"/>
        <v>37.519999999999996</v>
      </c>
      <c r="H10" s="31">
        <f>RANK(G10,$G$7:$G$11,0)</f>
        <v>4</v>
      </c>
      <c r="J10" s="35">
        <f>'Pricing Score Calculation'!E8</f>
        <v>35</v>
      </c>
      <c r="K10" s="25">
        <f t="shared" si="1"/>
        <v>35</v>
      </c>
      <c r="L10" s="31">
        <f>RANK(K10,$K$7:$K$11,0)</f>
        <v>1</v>
      </c>
      <c r="N10" s="26">
        <f t="shared" si="2"/>
        <v>72.52</v>
      </c>
      <c r="O10" s="31">
        <f>RANK(N10,$N$7:$N$11,0)</f>
        <v>3</v>
      </c>
    </row>
    <row r="11" spans="1:15" x14ac:dyDescent="0.2">
      <c r="A11" s="27" t="str">
        <f>'Pricing Score Calculation'!A9</f>
        <v>Tejas Elevator Company</v>
      </c>
      <c r="B11" s="25">
        <f>'Evaluator 1'!J8</f>
        <v>41.8</v>
      </c>
      <c r="C11" s="25">
        <f>'Evaluator 2'!J8</f>
        <v>13</v>
      </c>
      <c r="D11" s="25">
        <f>'Evaluator 3'!J8</f>
        <v>39.1</v>
      </c>
      <c r="E11" s="25">
        <f>'Evaluator 4'!J8</f>
        <v>28</v>
      </c>
      <c r="F11" s="25">
        <f>'Evaluator 5'!J8</f>
        <v>32.5</v>
      </c>
      <c r="G11" s="25">
        <f t="shared" si="0"/>
        <v>30.880000000000003</v>
      </c>
      <c r="H11" s="31">
        <f>RANK(G11,$G$7:$G$11,0)</f>
        <v>5</v>
      </c>
      <c r="J11" s="35">
        <f>'Pricing Score Calculation'!E9</f>
        <v>23.504272384034518</v>
      </c>
      <c r="K11" s="25">
        <f t="shared" si="1"/>
        <v>23.504272384034518</v>
      </c>
      <c r="L11" s="31">
        <f>RANK(K11,$K$7:$K$11,0)</f>
        <v>5</v>
      </c>
      <c r="N11" s="26">
        <f t="shared" si="2"/>
        <v>54.384272384034517</v>
      </c>
      <c r="O11" s="31">
        <f>RANK(N11,$N$7:$N$11,0)</f>
        <v>5</v>
      </c>
    </row>
    <row r="30" spans="1:1" x14ac:dyDescent="0.2">
      <c r="A30" s="28"/>
    </row>
    <row r="31" spans="1:1" x14ac:dyDescent="0.2">
      <c r="A31" s="28"/>
    </row>
  </sheetData>
  <mergeCells count="5">
    <mergeCell ref="N5:O5"/>
    <mergeCell ref="G5:H5"/>
    <mergeCell ref="A3:H3"/>
    <mergeCell ref="J6:K6"/>
    <mergeCell ref="J5:L5"/>
  </mergeCells>
  <pageMargins left="0.24" right="0.3" top="1" bottom="1" header="0.5" footer="0.5"/>
  <pageSetup scale="95"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Evaluator 1</vt:lpstr>
      <vt:lpstr>Evaluator 2</vt:lpstr>
      <vt:lpstr>Evaluator 3</vt:lpstr>
      <vt:lpstr>Evaluator 4</vt:lpstr>
      <vt:lpstr>Evaluator 5</vt:lpstr>
      <vt:lpstr>Pricing Score Calculation</vt:lpstr>
      <vt:lpstr>Summary</vt:lpstr>
    </vt:vector>
  </TitlesOfParts>
  <Company>University of Houston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wsareval</dc:creator>
  <cp:lastModifiedBy>Dominguez, Randy</cp:lastModifiedBy>
  <cp:lastPrinted>2013-06-21T21:40:12Z</cp:lastPrinted>
  <dcterms:created xsi:type="dcterms:W3CDTF">2013-06-21T21:38:22Z</dcterms:created>
  <dcterms:modified xsi:type="dcterms:W3CDTF">2026-08-25T17:15:51Z</dcterms:modified>
</cp:coreProperties>
</file>