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T:\PURCHASING_New\01_Archives\FY2026\"/>
    </mc:Choice>
  </mc:AlternateContent>
  <xr:revisionPtr revIDLastSave="0" documentId="13_ncr:1_{82946474-2C73-49EF-A1D6-CA0D2FE2E543}" xr6:coauthVersionLast="47" xr6:coauthVersionMax="47" xr10:uidLastSave="{00000000-0000-0000-0000-000000000000}"/>
  <bookViews>
    <workbookView xWindow="-120" yWindow="-120" windowWidth="29040" windowHeight="17520" tabRatio="538" activeTab="7" xr2:uid="{00000000-000D-0000-FFFF-FFFF00000000}"/>
  </bookViews>
  <sheets>
    <sheet name="Evaluator 1" sheetId="2" r:id="rId1"/>
    <sheet name="Evaluator 2" sheetId="3" r:id="rId2"/>
    <sheet name="Evaluator 3" sheetId="5" r:id="rId3"/>
    <sheet name="Evaluator 4" sheetId="9" r:id="rId4"/>
    <sheet name="Evaluator 5" sheetId="10" r:id="rId5"/>
    <sheet name="Price Calculation" sheetId="16" r:id="rId6"/>
    <sheet name="Summary" sheetId="1" r:id="rId7"/>
    <sheet name="Evaluation" sheetId="17"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5" hidden="1">'Price Calculation'!$T$6:$Y$32</definedName>
    <definedName name="_xlnm._FilterDatabase" localSheetId="6" hidden="1">Summary!$A$6:$P$23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43" i="16" l="1"/>
  <c r="P43" i="16"/>
  <c r="O43" i="16"/>
  <c r="M43" i="16"/>
  <c r="L43" i="16"/>
  <c r="K43" i="16"/>
  <c r="I43" i="16"/>
  <c r="H43" i="16"/>
  <c r="G43" i="16"/>
  <c r="E43" i="16"/>
  <c r="D43" i="16"/>
  <c r="C43" i="16"/>
  <c r="Q41" i="16"/>
  <c r="P41" i="16"/>
  <c r="O41" i="16"/>
  <c r="R41" i="16" s="1"/>
  <c r="M41" i="16"/>
  <c r="L41" i="16"/>
  <c r="K41" i="16"/>
  <c r="N41" i="16" s="1"/>
  <c r="I41" i="16"/>
  <c r="H41" i="16"/>
  <c r="G41" i="16"/>
  <c r="E41" i="16"/>
  <c r="D41" i="16"/>
  <c r="C41" i="16"/>
  <c r="Q39" i="16"/>
  <c r="P39" i="16"/>
  <c r="O39" i="16"/>
  <c r="R39" i="16" s="1"/>
  <c r="M39" i="16"/>
  <c r="L39" i="16"/>
  <c r="K39" i="16"/>
  <c r="N39" i="16" s="1"/>
  <c r="I39" i="16"/>
  <c r="H39" i="16"/>
  <c r="G39" i="16"/>
  <c r="E39" i="16"/>
  <c r="D39" i="16"/>
  <c r="C39" i="16"/>
  <c r="Q37" i="16"/>
  <c r="P37" i="16"/>
  <c r="O37" i="16"/>
  <c r="M37" i="16"/>
  <c r="L37" i="16"/>
  <c r="K37" i="16"/>
  <c r="N37" i="16" s="1"/>
  <c r="I37" i="16"/>
  <c r="H37" i="16"/>
  <c r="G37" i="16"/>
  <c r="E37" i="16"/>
  <c r="D37" i="16"/>
  <c r="C37" i="16"/>
  <c r="Q35" i="16"/>
  <c r="P35" i="16"/>
  <c r="O35" i="16"/>
  <c r="M35" i="16"/>
  <c r="L35" i="16"/>
  <c r="K35" i="16"/>
  <c r="I35" i="16"/>
  <c r="H35" i="16"/>
  <c r="G35" i="16"/>
  <c r="E35" i="16"/>
  <c r="D35" i="16"/>
  <c r="C35" i="16"/>
  <c r="Q33" i="16"/>
  <c r="P33" i="16"/>
  <c r="O33" i="16"/>
  <c r="M33" i="16"/>
  <c r="L33" i="16"/>
  <c r="K33" i="16"/>
  <c r="I33" i="16"/>
  <c r="H33" i="16"/>
  <c r="G33" i="16"/>
  <c r="E33" i="16"/>
  <c r="D33" i="16"/>
  <c r="C33" i="16"/>
  <c r="Q31" i="16"/>
  <c r="P31" i="16"/>
  <c r="O31" i="16"/>
  <c r="M31" i="16"/>
  <c r="L31" i="16"/>
  <c r="K31" i="16"/>
  <c r="I31" i="16"/>
  <c r="H31" i="16"/>
  <c r="G31" i="16"/>
  <c r="E31" i="16"/>
  <c r="D31" i="16"/>
  <c r="C31" i="16"/>
  <c r="Q29" i="16"/>
  <c r="P29" i="16"/>
  <c r="O29" i="16"/>
  <c r="M29" i="16"/>
  <c r="L29" i="16"/>
  <c r="K29" i="16"/>
  <c r="I29" i="16"/>
  <c r="H29" i="16"/>
  <c r="G29" i="16"/>
  <c r="E29" i="16"/>
  <c r="D29" i="16"/>
  <c r="C29" i="16"/>
  <c r="Q27" i="16"/>
  <c r="P27" i="16"/>
  <c r="O27" i="16"/>
  <c r="M27" i="16"/>
  <c r="L27" i="16"/>
  <c r="K27" i="16"/>
  <c r="I27" i="16"/>
  <c r="H27" i="16"/>
  <c r="G27" i="16"/>
  <c r="E27" i="16"/>
  <c r="D27" i="16"/>
  <c r="C27" i="16"/>
  <c r="T26" i="16"/>
  <c r="T25" i="16"/>
  <c r="Q25" i="16"/>
  <c r="P25" i="16"/>
  <c r="O25" i="16"/>
  <c r="M25" i="16"/>
  <c r="L25" i="16"/>
  <c r="K25" i="16"/>
  <c r="I25" i="16"/>
  <c r="H25" i="16"/>
  <c r="G25" i="16"/>
  <c r="E25" i="16"/>
  <c r="D25" i="16"/>
  <c r="C25" i="16"/>
  <c r="T24" i="16"/>
  <c r="T23" i="16"/>
  <c r="Q23" i="16"/>
  <c r="P23" i="16"/>
  <c r="O23" i="16"/>
  <c r="M23" i="16"/>
  <c r="L23" i="16"/>
  <c r="K23" i="16"/>
  <c r="I23" i="16"/>
  <c r="H23" i="16"/>
  <c r="G23" i="16"/>
  <c r="E23" i="16"/>
  <c r="D23" i="16"/>
  <c r="C23" i="16"/>
  <c r="T22" i="16"/>
  <c r="T21" i="16"/>
  <c r="Q21" i="16"/>
  <c r="P21" i="16"/>
  <c r="O21" i="16"/>
  <c r="M21" i="16"/>
  <c r="L21" i="16"/>
  <c r="K21" i="16"/>
  <c r="I21" i="16"/>
  <c r="H21" i="16"/>
  <c r="G21" i="16"/>
  <c r="E21" i="16"/>
  <c r="D21" i="16"/>
  <c r="C21" i="16"/>
  <c r="T20" i="16"/>
  <c r="T19" i="16"/>
  <c r="Q19" i="16"/>
  <c r="P19" i="16"/>
  <c r="O19" i="16"/>
  <c r="M19" i="16"/>
  <c r="L19" i="16"/>
  <c r="K19" i="16"/>
  <c r="I19" i="16"/>
  <c r="H19" i="16"/>
  <c r="G19" i="16"/>
  <c r="E19" i="16"/>
  <c r="D19" i="16"/>
  <c r="C19" i="16"/>
  <c r="T18" i="16"/>
  <c r="T17" i="16"/>
  <c r="Q17" i="16"/>
  <c r="P17" i="16"/>
  <c r="O17" i="16"/>
  <c r="M17" i="16"/>
  <c r="L17" i="16"/>
  <c r="K17" i="16"/>
  <c r="I17" i="16"/>
  <c r="H17" i="16"/>
  <c r="G17" i="16"/>
  <c r="E17" i="16"/>
  <c r="D17" i="16"/>
  <c r="C17" i="16"/>
  <c r="T16" i="16"/>
  <c r="T15" i="16"/>
  <c r="Q15" i="16"/>
  <c r="P15" i="16"/>
  <c r="O15" i="16"/>
  <c r="M15" i="16"/>
  <c r="L15" i="16"/>
  <c r="K15" i="16"/>
  <c r="I15" i="16"/>
  <c r="H15" i="16"/>
  <c r="G15" i="16"/>
  <c r="E15" i="16"/>
  <c r="D15" i="16"/>
  <c r="C15" i="16"/>
  <c r="T14" i="16"/>
  <c r="T13" i="16"/>
  <c r="Q13" i="16"/>
  <c r="P13" i="16"/>
  <c r="O13" i="16"/>
  <c r="M13" i="16"/>
  <c r="L13" i="16"/>
  <c r="K13" i="16"/>
  <c r="I13" i="16"/>
  <c r="H13" i="16"/>
  <c r="G13" i="16"/>
  <c r="E13" i="16"/>
  <c r="D13" i="16"/>
  <c r="C13" i="16"/>
  <c r="T12" i="16"/>
  <c r="T11" i="16"/>
  <c r="Q11" i="16"/>
  <c r="P11" i="16"/>
  <c r="O11" i="16"/>
  <c r="M11" i="16"/>
  <c r="L11" i="16"/>
  <c r="K11" i="16"/>
  <c r="I11" i="16"/>
  <c r="H11" i="16"/>
  <c r="G11" i="16"/>
  <c r="E11" i="16"/>
  <c r="D11" i="16"/>
  <c r="C11" i="16"/>
  <c r="T10" i="16"/>
  <c r="R37" i="16" l="1"/>
  <c r="R19" i="16"/>
  <c r="F43" i="16"/>
  <c r="R23" i="16"/>
  <c r="F41" i="16"/>
  <c r="R17" i="16"/>
  <c r="R35" i="16"/>
  <c r="J43" i="16"/>
  <c r="F39" i="16"/>
  <c r="J41" i="16"/>
  <c r="R21" i="16"/>
  <c r="N43" i="16"/>
  <c r="F11" i="16"/>
  <c r="J19" i="16"/>
  <c r="N13" i="16"/>
  <c r="R33" i="16"/>
  <c r="F13" i="16"/>
  <c r="J29" i="16"/>
  <c r="R13" i="16"/>
  <c r="J21" i="16"/>
  <c r="J23" i="16"/>
  <c r="R25" i="16"/>
  <c r="R27" i="16"/>
  <c r="R29" i="16"/>
  <c r="R31" i="16"/>
  <c r="F35" i="16"/>
  <c r="F37" i="16"/>
  <c r="R43" i="16"/>
  <c r="J31" i="16"/>
  <c r="F15" i="16"/>
  <c r="J25" i="16"/>
  <c r="J13" i="16"/>
  <c r="J17" i="16"/>
  <c r="J27" i="16"/>
  <c r="J37" i="16"/>
  <c r="J39" i="16"/>
  <c r="F19" i="16"/>
  <c r="J15" i="16"/>
  <c r="R11" i="16"/>
  <c r="N15" i="16"/>
  <c r="N19" i="16"/>
  <c r="N25" i="16"/>
  <c r="N27" i="16"/>
  <c r="N29" i="16"/>
  <c r="N31" i="16"/>
  <c r="N17" i="16"/>
  <c r="N21" i="16"/>
  <c r="N23" i="16"/>
  <c r="R15" i="16"/>
  <c r="J11" i="16"/>
  <c r="J35" i="16"/>
  <c r="F21" i="16"/>
  <c r="F23" i="16"/>
  <c r="F25" i="16"/>
  <c r="F27" i="16"/>
  <c r="F29" i="16"/>
  <c r="F31" i="16"/>
  <c r="F17" i="16"/>
  <c r="N11" i="16"/>
  <c r="N35" i="16"/>
  <c r="J33" i="16"/>
  <c r="N33" i="16"/>
  <c r="F33" i="16"/>
  <c r="U25" i="16" l="1"/>
  <c r="U26" i="16"/>
  <c r="U24" i="16"/>
  <c r="U15" i="16"/>
  <c r="U23" i="16"/>
  <c r="U21" i="16"/>
  <c r="U10" i="16"/>
  <c r="U18" i="16"/>
  <c r="U17" i="16"/>
  <c r="U11" i="16"/>
  <c r="U14" i="16"/>
  <c r="U19" i="16"/>
  <c r="U12" i="16"/>
  <c r="U16" i="16"/>
  <c r="U22" i="16"/>
  <c r="U13" i="16"/>
  <c r="U20" i="16"/>
  <c r="W10" i="16" l="1"/>
  <c r="X22" i="16" s="1"/>
  <c r="D16" i="2" l="1"/>
  <c r="D16" i="3"/>
  <c r="I16" i="3" s="1"/>
  <c r="C19" i="1" s="1"/>
  <c r="D16" i="10"/>
  <c r="I16" i="10" s="1"/>
  <c r="F19" i="1" s="1"/>
  <c r="D16" i="9"/>
  <c r="I16" i="9" s="1"/>
  <c r="E19" i="1" s="1"/>
  <c r="D16" i="5"/>
  <c r="I16" i="5" s="1"/>
  <c r="D19" i="1" s="1"/>
  <c r="X15" i="16"/>
  <c r="X18" i="16"/>
  <c r="X17" i="16"/>
  <c r="X19" i="16"/>
  <c r="X26" i="16"/>
  <c r="X24" i="16"/>
  <c r="X16" i="16"/>
  <c r="X13" i="16"/>
  <c r="X14" i="16"/>
  <c r="X10" i="16"/>
  <c r="X25" i="16"/>
  <c r="X11" i="16"/>
  <c r="X21" i="16"/>
  <c r="X20" i="16"/>
  <c r="X23" i="16"/>
  <c r="X12" i="16"/>
  <c r="D8" i="9" l="1"/>
  <c r="I8" i="9" s="1"/>
  <c r="E11" i="1" s="1"/>
  <c r="D8" i="2"/>
  <c r="D8" i="5"/>
  <c r="I8" i="5" s="1"/>
  <c r="D11" i="1" s="1"/>
  <c r="D8" i="10"/>
  <c r="I8" i="10" s="1"/>
  <c r="F11" i="1" s="1"/>
  <c r="D8" i="3"/>
  <c r="I8" i="3" s="1"/>
  <c r="C11" i="1" s="1"/>
  <c r="D7" i="2"/>
  <c r="D7" i="5"/>
  <c r="I7" i="5" s="1"/>
  <c r="D10" i="1" s="1"/>
  <c r="D7" i="3"/>
  <c r="I7" i="3" s="1"/>
  <c r="C10" i="1" s="1"/>
  <c r="D7" i="10"/>
  <c r="I7" i="10" s="1"/>
  <c r="F10" i="1" s="1"/>
  <c r="D7" i="9"/>
  <c r="I7" i="9" s="1"/>
  <c r="E10" i="1" s="1"/>
  <c r="D10" i="9"/>
  <c r="I10" i="9" s="1"/>
  <c r="E13" i="1" s="1"/>
  <c r="D10" i="5"/>
  <c r="I10" i="5" s="1"/>
  <c r="D13" i="1" s="1"/>
  <c r="D10" i="2"/>
  <c r="D10" i="3"/>
  <c r="I10" i="3" s="1"/>
  <c r="C13" i="1" s="1"/>
  <c r="D10" i="10"/>
  <c r="I10" i="10" s="1"/>
  <c r="F13" i="1" s="1"/>
  <c r="D18" i="3"/>
  <c r="I18" i="3" s="1"/>
  <c r="C21" i="1" s="1"/>
  <c r="D18" i="10"/>
  <c r="I18" i="10" s="1"/>
  <c r="F21" i="1" s="1"/>
  <c r="D18" i="2"/>
  <c r="D18" i="9"/>
  <c r="I18" i="9" s="1"/>
  <c r="E21" i="1" s="1"/>
  <c r="D18" i="5"/>
  <c r="I18" i="5" s="1"/>
  <c r="D21" i="1" s="1"/>
  <c r="D20" i="10"/>
  <c r="I20" i="10" s="1"/>
  <c r="F23" i="1" s="1"/>
  <c r="D20" i="2"/>
  <c r="D20" i="5"/>
  <c r="I20" i="5" s="1"/>
  <c r="D23" i="1" s="1"/>
  <c r="D20" i="3"/>
  <c r="I20" i="3" s="1"/>
  <c r="C23" i="1" s="1"/>
  <c r="D20" i="9"/>
  <c r="I20" i="9" s="1"/>
  <c r="E23" i="1" s="1"/>
  <c r="D13" i="5"/>
  <c r="I13" i="5" s="1"/>
  <c r="D16" i="1" s="1"/>
  <c r="D13" i="3"/>
  <c r="I13" i="3" s="1"/>
  <c r="C16" i="1" s="1"/>
  <c r="D13" i="10"/>
  <c r="I13" i="10" s="1"/>
  <c r="F16" i="1" s="1"/>
  <c r="D13" i="2"/>
  <c r="D13" i="9"/>
  <c r="I13" i="9" s="1"/>
  <c r="E16" i="1" s="1"/>
  <c r="D11" i="5"/>
  <c r="I11" i="5" s="1"/>
  <c r="D14" i="1" s="1"/>
  <c r="D11" i="3"/>
  <c r="I11" i="3" s="1"/>
  <c r="C14" i="1" s="1"/>
  <c r="D11" i="10"/>
  <c r="I11" i="10" s="1"/>
  <c r="F14" i="1" s="1"/>
  <c r="D11" i="2"/>
  <c r="D11" i="9"/>
  <c r="I11" i="9" s="1"/>
  <c r="E14" i="1" s="1"/>
  <c r="D6" i="10"/>
  <c r="I6" i="10" s="1"/>
  <c r="F9" i="1" s="1"/>
  <c r="D6" i="3"/>
  <c r="I6" i="3" s="1"/>
  <c r="C9" i="1" s="1"/>
  <c r="D6" i="2"/>
  <c r="D6" i="9"/>
  <c r="I6" i="9" s="1"/>
  <c r="E9" i="1" s="1"/>
  <c r="D6" i="5"/>
  <c r="I6" i="5" s="1"/>
  <c r="D9" i="1" s="1"/>
  <c r="D12" i="3"/>
  <c r="I12" i="3" s="1"/>
  <c r="C15" i="1" s="1"/>
  <c r="D12" i="10"/>
  <c r="I12" i="10" s="1"/>
  <c r="F15" i="1" s="1"/>
  <c r="D12" i="9"/>
  <c r="I12" i="9" s="1"/>
  <c r="E15" i="1" s="1"/>
  <c r="D12" i="2"/>
  <c r="D12" i="5"/>
  <c r="I12" i="5" s="1"/>
  <c r="D15" i="1" s="1"/>
  <c r="D17" i="3"/>
  <c r="I17" i="3" s="1"/>
  <c r="C20" i="1" s="1"/>
  <c r="D17" i="2"/>
  <c r="D17" i="9"/>
  <c r="I17" i="9" s="1"/>
  <c r="E20" i="1" s="1"/>
  <c r="D17" i="5"/>
  <c r="I17" i="5" s="1"/>
  <c r="D20" i="1" s="1"/>
  <c r="D17" i="10"/>
  <c r="I17" i="10" s="1"/>
  <c r="F20" i="1" s="1"/>
  <c r="D9" i="9"/>
  <c r="I9" i="9" s="1"/>
  <c r="E12" i="1" s="1"/>
  <c r="D9" i="5"/>
  <c r="I9" i="5" s="1"/>
  <c r="D12" i="1" s="1"/>
  <c r="D9" i="2"/>
  <c r="D9" i="3"/>
  <c r="I9" i="3" s="1"/>
  <c r="C12" i="1" s="1"/>
  <c r="D9" i="10"/>
  <c r="I9" i="10" s="1"/>
  <c r="F12" i="1" s="1"/>
  <c r="D14" i="5"/>
  <c r="I14" i="5" s="1"/>
  <c r="D17" i="1" s="1"/>
  <c r="D14" i="3"/>
  <c r="I14" i="3" s="1"/>
  <c r="C17" i="1" s="1"/>
  <c r="D14" i="10"/>
  <c r="I14" i="10" s="1"/>
  <c r="F17" i="1" s="1"/>
  <c r="D14" i="9"/>
  <c r="I14" i="9" s="1"/>
  <c r="E17" i="1" s="1"/>
  <c r="D14" i="2"/>
  <c r="D15" i="10"/>
  <c r="I15" i="10" s="1"/>
  <c r="F18" i="1" s="1"/>
  <c r="D15" i="9"/>
  <c r="I15" i="9" s="1"/>
  <c r="E18" i="1" s="1"/>
  <c r="D15" i="5"/>
  <c r="I15" i="5" s="1"/>
  <c r="D18" i="1" s="1"/>
  <c r="D15" i="3"/>
  <c r="I15" i="3" s="1"/>
  <c r="C18" i="1" s="1"/>
  <c r="D15" i="2"/>
  <c r="D5" i="10"/>
  <c r="I5" i="10" s="1"/>
  <c r="F8" i="1" s="1"/>
  <c r="D5" i="3"/>
  <c r="I5" i="3" s="1"/>
  <c r="C8" i="1" s="1"/>
  <c r="D5" i="9"/>
  <c r="I5" i="9" s="1"/>
  <c r="E8" i="1" s="1"/>
  <c r="D5" i="5"/>
  <c r="I5" i="5" s="1"/>
  <c r="D8" i="1" s="1"/>
  <c r="D5" i="2"/>
  <c r="D19" i="10"/>
  <c r="I19" i="10" s="1"/>
  <c r="F22" i="1" s="1"/>
  <c r="D19" i="9"/>
  <c r="I19" i="9" s="1"/>
  <c r="E22" i="1" s="1"/>
  <c r="D19" i="5"/>
  <c r="I19" i="5" s="1"/>
  <c r="D22" i="1" s="1"/>
  <c r="D19" i="3"/>
  <c r="I19" i="3" s="1"/>
  <c r="C22" i="1" s="1"/>
  <c r="D19" i="2"/>
  <c r="D4" i="10"/>
  <c r="I4" i="10" s="1"/>
  <c r="F7" i="1" s="1"/>
  <c r="D4" i="3"/>
  <c r="I4" i="3" s="1"/>
  <c r="C7" i="1" s="1"/>
  <c r="D4" i="2"/>
  <c r="D4" i="9"/>
  <c r="I4" i="9" s="1"/>
  <c r="E7" i="1" s="1"/>
  <c r="D4" i="5"/>
  <c r="I4" i="5" s="1"/>
  <c r="D7" i="1" s="1"/>
  <c r="Y21" i="16"/>
  <c r="Y11" i="16"/>
  <c r="Y25" i="16"/>
  <c r="Y26" i="16"/>
  <c r="Y14" i="16"/>
  <c r="Y16" i="16"/>
  <c r="Y12" i="16"/>
  <c r="Y18" i="16"/>
  <c r="Y23" i="16"/>
  <c r="Y20" i="16"/>
  <c r="Y17" i="16"/>
  <c r="Y13" i="16"/>
  <c r="Y24" i="16"/>
  <c r="Y19" i="16"/>
  <c r="Y22" i="16"/>
  <c r="Y10" i="16"/>
  <c r="Y15" i="16"/>
  <c r="A21" i="1" l="1"/>
  <c r="A22" i="1"/>
  <c r="A23" i="1"/>
  <c r="A11" i="1"/>
  <c r="A12" i="1"/>
  <c r="A13" i="1"/>
  <c r="A14" i="1"/>
  <c r="A15" i="1"/>
  <c r="A16" i="1"/>
  <c r="A17" i="1"/>
  <c r="A18" i="1"/>
  <c r="A19" i="1"/>
  <c r="A20" i="1"/>
  <c r="I4" i="2"/>
  <c r="B7" i="1" s="1"/>
  <c r="I6" i="2"/>
  <c r="B9" i="1" s="1"/>
  <c r="I7" i="2"/>
  <c r="B10" i="1" s="1"/>
  <c r="I8" i="2"/>
  <c r="B11" i="1" s="1"/>
  <c r="I9" i="2"/>
  <c r="B12" i="1" s="1"/>
  <c r="I10" i="2"/>
  <c r="B13" i="1" s="1"/>
  <c r="I11" i="2"/>
  <c r="B14" i="1" s="1"/>
  <c r="I12" i="2"/>
  <c r="B15" i="1" s="1"/>
  <c r="I13" i="2"/>
  <c r="B16" i="1" s="1"/>
  <c r="I14" i="2"/>
  <c r="B17" i="1" s="1"/>
  <c r="I15" i="2"/>
  <c r="B18" i="1" s="1"/>
  <c r="I16" i="2"/>
  <c r="B19" i="1" s="1"/>
  <c r="I17" i="2"/>
  <c r="B20" i="1" s="1"/>
  <c r="I18" i="2"/>
  <c r="B21" i="1" s="1"/>
  <c r="I19" i="2"/>
  <c r="B22" i="1" s="1"/>
  <c r="I20" i="2"/>
  <c r="B23" i="1" s="1"/>
  <c r="I5" i="2"/>
  <c r="B8" i="1" s="1"/>
  <c r="J16" i="1" l="1"/>
  <c r="J11" i="1"/>
  <c r="J7" i="1"/>
  <c r="J15" i="1"/>
  <c r="J19" i="1"/>
  <c r="J17" i="1"/>
  <c r="J18" i="1"/>
  <c r="J10" i="1"/>
  <c r="J12" i="1"/>
  <c r="J23" i="1"/>
  <c r="J22" i="1"/>
  <c r="J14" i="1"/>
  <c r="J8" i="1"/>
  <c r="J21" i="1"/>
  <c r="J13" i="1"/>
  <c r="J9" i="1"/>
  <c r="J20" i="1"/>
  <c r="K7" i="1"/>
  <c r="K11" i="1"/>
  <c r="L9" i="1"/>
  <c r="M7" i="1"/>
  <c r="M11" i="1"/>
  <c r="M15" i="1"/>
  <c r="N11" i="1"/>
  <c r="N19" i="1"/>
  <c r="N20" i="1"/>
  <c r="N12" i="1"/>
  <c r="N8" i="1"/>
  <c r="N9" i="1"/>
  <c r="N13" i="1"/>
  <c r="N17" i="1"/>
  <c r="N21" i="1"/>
  <c r="N7" i="1"/>
  <c r="N23" i="1"/>
  <c r="N10" i="1"/>
  <c r="N16" i="1"/>
  <c r="N14" i="1"/>
  <c r="N18" i="1"/>
  <c r="N22" i="1"/>
  <c r="N15" i="1"/>
  <c r="M23" i="1"/>
  <c r="M16" i="1"/>
  <c r="M20" i="1"/>
  <c r="M21" i="1"/>
  <c r="M12" i="1"/>
  <c r="M8" i="1"/>
  <c r="M13" i="1"/>
  <c r="M17" i="1"/>
  <c r="M19" i="1"/>
  <c r="M10" i="1"/>
  <c r="M14" i="1"/>
  <c r="M18" i="1"/>
  <c r="M22" i="1"/>
  <c r="M9" i="1"/>
  <c r="L12" i="1"/>
  <c r="L13" i="1"/>
  <c r="L19" i="1"/>
  <c r="L18" i="1"/>
  <c r="L22" i="1"/>
  <c r="L23" i="1"/>
  <c r="L15" i="1"/>
  <c r="L14" i="1"/>
  <c r="L11" i="1"/>
  <c r="L17" i="1"/>
  <c r="L21" i="1"/>
  <c r="L10" i="1"/>
  <c r="L8" i="1"/>
  <c r="L16" i="1"/>
  <c r="L20" i="1"/>
  <c r="L7" i="1"/>
  <c r="K19" i="1"/>
  <c r="K16" i="1"/>
  <c r="K12" i="1"/>
  <c r="K23" i="1"/>
  <c r="K17" i="1"/>
  <c r="K21" i="1"/>
  <c r="K8" i="1"/>
  <c r="K15" i="1"/>
  <c r="K9" i="1"/>
  <c r="K13" i="1"/>
  <c r="K10" i="1"/>
  <c r="K14" i="1"/>
  <c r="K18" i="1"/>
  <c r="K22" i="1"/>
  <c r="K20" i="1"/>
  <c r="G21" i="1"/>
  <c r="G20" i="1"/>
  <c r="G16" i="1"/>
  <c r="G12" i="1"/>
  <c r="G8" i="1"/>
  <c r="G17" i="1"/>
  <c r="G13" i="1"/>
  <c r="G9" i="1"/>
  <c r="G23" i="1"/>
  <c r="G22" i="1"/>
  <c r="G19" i="1"/>
  <c r="G18" i="1"/>
  <c r="G15" i="1"/>
  <c r="G14" i="1"/>
  <c r="G11" i="1"/>
  <c r="G10" i="1"/>
  <c r="K6" i="1"/>
  <c r="L6" i="1"/>
  <c r="M6" i="1"/>
  <c r="N6" i="1"/>
  <c r="J6" i="1"/>
  <c r="O8" i="1" l="1"/>
  <c r="O12" i="1"/>
  <c r="O19" i="1"/>
  <c r="O10" i="1"/>
  <c r="O11" i="1"/>
  <c r="O16" i="1"/>
  <c r="O13" i="1"/>
  <c r="O9" i="1"/>
  <c r="O21" i="1"/>
  <c r="O23" i="1"/>
  <c r="O15" i="1"/>
  <c r="O18" i="1"/>
  <c r="O20" i="1"/>
  <c r="O14" i="1"/>
  <c r="O17" i="1"/>
  <c r="O22" i="1"/>
  <c r="G7" i="1" l="1"/>
  <c r="A8" i="1" l="1"/>
  <c r="A9" i="1"/>
  <c r="A10" i="1"/>
  <c r="A7" i="1"/>
  <c r="O7" i="1" l="1"/>
  <c r="P11" i="1" l="1"/>
  <c r="P23" i="1"/>
  <c r="P22" i="1"/>
  <c r="P17" i="1"/>
  <c r="P14" i="1"/>
  <c r="P9" i="1"/>
  <c r="P10" i="1"/>
  <c r="P12" i="1"/>
  <c r="P19" i="1"/>
  <c r="P18" i="1"/>
  <c r="P7" i="1"/>
  <c r="P8" i="1"/>
  <c r="P20" i="1"/>
  <c r="P15" i="1"/>
  <c r="P16" i="1"/>
  <c r="P13" i="1"/>
  <c r="P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author>
  </authors>
  <commentList>
    <comment ref="B10" authorId="0" shapeId="0" xr:uid="{00000000-0006-0000-0600-000001000000}">
      <text>
        <r>
          <rPr>
            <b/>
            <sz val="9"/>
            <color indexed="81"/>
            <rFont val="Tahoma"/>
            <family val="2"/>
          </rPr>
          <t xml:space="preserve">Definition:
</t>
        </r>
        <r>
          <rPr>
            <sz val="9"/>
            <color indexed="81"/>
            <rFont val="Tahoma"/>
            <family val="2"/>
          </rPr>
          <t xml:space="preserve">What is a Coefficient? The coefficient, also referred to as the “multiplier “or “factor”, is the markup or markdown (discount) applied to the base IDIQ price to arrive at the contractor’s price. Examples: 1). A coefficient of 1.08 means the contractor will perform line items in the unit price book for an 8% markup. 2). A coefficient of .97 means the contractor will perform line items for a 3% discount. The coefficient is considered “fully loaded” and includes all costs including general conditions, overhead and profit. 
</t>
        </r>
      </text>
    </comment>
    <comment ref="V10" authorId="0" shapeId="0" xr:uid="{00000000-0006-0000-0600-000002000000}">
      <text>
        <r>
          <rPr>
            <b/>
            <sz val="9"/>
            <color indexed="81"/>
            <rFont val="Tahoma"/>
            <family val="2"/>
          </rPr>
          <t>NOTE:</t>
        </r>
        <r>
          <rPr>
            <sz val="9"/>
            <color indexed="81"/>
            <rFont val="Tahoma"/>
            <family val="2"/>
          </rPr>
          <t xml:space="preserve">
Purchasing recommends formula be used due to the cost difference between the highest and lowest bidder.  The vendor amount being evaluated be divided by the lowest bidder and then multipled by the highest score (30%).  The lowest bidder will receive the full 30 percent (Highest Score).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D679FF0A-AA61-435F-A51A-685CA1503121}">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9E567119-D19A-4796-ABFE-7602FEF9A578}">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<sst xmlns="http://schemas.openxmlformats.org/spreadsheetml/2006/main" count="256" uniqueCount="79">
  <si>
    <t xml:space="preserve">RESPONDENT SUMMARY </t>
  </si>
  <si>
    <t>Criteria 1</t>
  </si>
  <si>
    <t>Criteria 2</t>
  </si>
  <si>
    <t>Criteria 3</t>
  </si>
  <si>
    <t>Criteria 4</t>
  </si>
  <si>
    <t>Criteria 5</t>
  </si>
  <si>
    <t>EVALUATION SUMMARY</t>
  </si>
  <si>
    <t>Rank of Average</t>
  </si>
  <si>
    <t>Rank</t>
  </si>
  <si>
    <t>Average Total Score</t>
  </si>
  <si>
    <t xml:space="preserve">Bidders </t>
  </si>
  <si>
    <t>Lowest cost</t>
  </si>
  <si>
    <t>Score</t>
  </si>
  <si>
    <t>Points</t>
  </si>
  <si>
    <t>Technical</t>
  </si>
  <si>
    <t>RATIO FORMULA:  Points x (Lowest Cost / Bidders Amount)</t>
  </si>
  <si>
    <t>Avg of comm rank per vendor</t>
  </si>
  <si>
    <t>Total</t>
  </si>
  <si>
    <t>Summary for UH, UHD, UHCL</t>
  </si>
  <si>
    <t>Years 1 &amp; 2 (24 mths)</t>
  </si>
  <si>
    <t>Year 3 (12 mths)</t>
  </si>
  <si>
    <t>Year 4 (12 mths)</t>
  </si>
  <si>
    <t>Year 5 (12 mths)</t>
  </si>
  <si>
    <t>Normal</t>
  </si>
  <si>
    <t>Non-Normal</t>
  </si>
  <si>
    <t>NPPI</t>
  </si>
  <si>
    <t>Y1&amp;2 Total</t>
  </si>
  <si>
    <t>Y3 Total</t>
  </si>
  <si>
    <t>Y4 Total</t>
  </si>
  <si>
    <t>Y5 Total</t>
  </si>
  <si>
    <t>Tabulated Total Entire Contract Term</t>
  </si>
  <si>
    <t>Final Score</t>
  </si>
  <si>
    <t>Coeff Multr</t>
  </si>
  <si>
    <t>Tab Amnt</t>
  </si>
  <si>
    <t>American Renewable Energy</t>
  </si>
  <si>
    <t>Amstar Inc</t>
  </si>
  <si>
    <t>CMC</t>
  </si>
  <si>
    <t>E3</t>
  </si>
  <si>
    <t>FH Paschen SN Nielsen</t>
  </si>
  <si>
    <t>Jamail &amp; Smith LLC</t>
  </si>
  <si>
    <t>JB YORK CONSTRUCTION</t>
  </si>
  <si>
    <t>JR Thomas Group Inc</t>
  </si>
  <si>
    <t>JT Vaughn Construction LLC</t>
  </si>
  <si>
    <t>Lee Construction</t>
  </si>
  <si>
    <t>METCO Engineering Inc</t>
  </si>
  <si>
    <t>Nash Industries Inc</t>
  </si>
  <si>
    <t>NOBLE TEXAS BUILDERS</t>
  </si>
  <si>
    <t>SDB Inc</t>
  </si>
  <si>
    <t>SpawGlass Construction</t>
  </si>
  <si>
    <t>Tellepsen</t>
  </si>
  <si>
    <t>The Trevino Group</t>
  </si>
  <si>
    <t>University of Houston Evaluation Matrix $1 Million+</t>
  </si>
  <si>
    <t>RFPCSP-730-UofH-3064 Job Order Contracting Services FY26</t>
  </si>
  <si>
    <t>Name</t>
  </si>
  <si>
    <t>Evaluation Due Date</t>
  </si>
  <si>
    <t>2/11/2026 @ 12:00 PM CT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</si>
  <si>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</si>
  <si>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</si>
  <si>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</si>
  <si>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</si>
  <si>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</si>
  <si>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</si>
  <si>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</si>
  <si>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</si>
  <si>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</si>
  <si>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Respondent’s Pricing and Delivery Proposal
**ONLY PURCHASING WILL EVALUATE COST - EVERYONE ELSE LEAVE BLANK**</t>
  </si>
  <si>
    <t xml:space="preserve">Respondent Qualifications </t>
  </si>
  <si>
    <t xml:space="preserve">Job Order Contracting Qualifications </t>
  </si>
  <si>
    <t>Management Approach</t>
  </si>
  <si>
    <t>Safety Record Supported by Accurate and Verifiable Data</t>
  </si>
  <si>
    <t>Points (1-5)</t>
  </si>
  <si>
    <t>Updated: 10/19</t>
  </si>
  <si>
    <t>Evaluator 1</t>
  </si>
  <si>
    <t>Evaluator 2</t>
  </si>
  <si>
    <t>Evaluator 3</t>
  </si>
  <si>
    <t>Evaluator 4</t>
  </si>
  <si>
    <t>Evaluator 5</t>
  </si>
  <si>
    <t>*Note: TISS and Reyes-Taylor Construction LLC were deemed non-compliant</t>
  </si>
  <si>
    <t>Price Calculation: RFPCSP-730-UofH-3064 Job Order Contracting Services FY26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</si>
</sst>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F800]dddd\,\ mmmm\ dd\,\ yyyy"/>
  </numFmts>
  <fonts count="6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sz val="9"/>
      <color indexed="81"/>
      <name val="Tahoma"/>
      <family val="2"/>
    </font>
    <font>
      <b/>
      <sz val="9"/>
      <color indexed="81"/>
      <name val="Tahoma"/>
      <family val="2"/>
    </font>
    <font>
      <b/>
      <sz val="16"/>
      <color theme="1"/>
      <name val="Calibri"/>
      <family val="2"/>
      <scheme val="minor"/>
    </font>
    <font>
      <sz val="11"/>
      <name val="Calibri"/>
      <family val="2"/>
      <scheme val="minor"/>
    </font>
    <font>
      <b/>
      <sz val="11"/>
      <name val="Calibri"/>
      <family val="2"/>
      <scheme val="minor"/>
    </font>
    <font>
      <b/>
      <sz val="12"/>
      <color theme="1"/>
      <name val="Calibri"/>
      <family val="2"/>
      <scheme val="minor"/>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10"/>
      <color rgb="FF000000"/>
      <name val="Arial"/>
      <family val="2"/>
    </font>
    <font>
      <sz val="8"/>
      <name val="Arial"/>
      <family val="2"/>
    </font>
    <font>
      <b/>
      <sz val="10"/>
      <color indexed="81"/>
      <name val="Tahoma"/>
      <family val="2"/>
    </font>
  </fonts>
  <fills count="32">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FF"/>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34998626667073579"/>
        <bgColor indexed="64"/>
      </patternFill>
    </fill>
  </fills>
  <borders count="5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ck">
        <color indexed="64"/>
      </top>
      <bottom/>
      <diagonal/>
    </border>
    <border>
      <left/>
      <right/>
      <top/>
      <bottom style="thick">
        <color auto="1"/>
      </bottom>
      <diagonal/>
    </border>
    <border>
      <left style="thin">
        <color auto="1"/>
      </left>
      <right/>
      <top/>
      <bottom style="thick">
        <color auto="1"/>
      </bottom>
      <diagonal/>
    </border>
    <border>
      <left/>
      <right style="thin">
        <color auto="1"/>
      </right>
      <top/>
      <bottom style="thick">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thin">
        <color indexed="64"/>
      </top>
      <bottom/>
      <diagonal/>
    </border>
  </borders>
  <cellStyleXfs count="146">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48" fillId="27" borderId="0" applyNumberFormat="0" applyBorder="0" applyAlignment="0" applyProtection="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9" fillId="0" borderId="27" applyNumberFormat="0" applyFill="0" applyAlignment="0" applyProtection="0"/>
    <xf numFmtId="0" fontId="37" fillId="21" borderId="26" applyNumberFormat="0" applyAlignment="0" applyProtection="0"/>
    <xf numFmtId="0" fontId="34" fillId="8" borderId="24" applyNumberFormat="0" applyAlignment="0" applyProtection="0"/>
    <xf numFmtId="0" fontId="27" fillId="21" borderId="24" applyNumberFormat="0" applyAlignment="0" applyProtection="0"/>
    <xf numFmtId="0" fontId="22" fillId="2" borderId="25" applyNumberFormat="0" applyFont="0" applyAlignment="0" applyProtection="0"/>
    <xf numFmtId="0" fontId="3" fillId="0" borderId="0"/>
    <xf numFmtId="0" fontId="22" fillId="2" borderId="25" applyNumberFormat="0" applyFont="0" applyAlignment="0" applyProtection="0"/>
    <xf numFmtId="0" fontId="39" fillId="0" borderId="27" applyNumberFormat="0" applyFill="0" applyAlignment="0" applyProtection="0"/>
    <xf numFmtId="0" fontId="37" fillId="21" borderId="26" applyNumberFormat="0" applyAlignment="0" applyProtection="0"/>
    <xf numFmtId="0" fontId="34" fillId="8" borderId="24" applyNumberFormat="0" applyAlignment="0" applyProtection="0"/>
    <xf numFmtId="0" fontId="27" fillId="21" borderId="24" applyNumberFormat="0" applyAlignment="0" applyProtection="0"/>
    <xf numFmtId="9" fontId="3" fillId="0" borderId="0" applyFont="0" applyFill="0" applyBorder="0" applyAlignment="0" applyProtection="0"/>
    <xf numFmtId="0" fontId="22" fillId="2" borderId="25" applyNumberFormat="0" applyFont="0" applyAlignment="0" applyProtection="0"/>
    <xf numFmtId="0" fontId="2" fillId="0" borderId="0"/>
    <xf numFmtId="0" fontId="2" fillId="0" borderId="0"/>
    <xf numFmtId="9" fontId="2" fillId="0" borderId="0" applyFont="0" applyFill="0" applyBorder="0" applyAlignment="0" applyProtection="0"/>
    <xf numFmtId="0" fontId="39" fillId="0" borderId="31" applyNumberFormat="0" applyFill="0" applyAlignment="0" applyProtection="0"/>
    <xf numFmtId="0" fontId="27" fillId="21" borderId="28" applyNumberFormat="0" applyAlignment="0" applyProtection="0"/>
    <xf numFmtId="0" fontId="34" fillId="8" borderId="28" applyNumberFormat="0" applyAlignment="0" applyProtection="0"/>
    <xf numFmtId="0" fontId="37" fillId="21" borderId="30" applyNumberFormat="0" applyAlignment="0" applyProtection="0"/>
    <xf numFmtId="0" fontId="22" fillId="2" borderId="29" applyNumberFormat="0" applyFont="0" applyAlignment="0" applyProtection="0"/>
    <xf numFmtId="0" fontId="27" fillId="21" borderId="28" applyNumberFormat="0" applyAlignment="0" applyProtection="0"/>
    <xf numFmtId="0" fontId="34" fillId="8" borderId="28" applyNumberFormat="0" applyAlignment="0" applyProtection="0"/>
    <xf numFmtId="0" fontId="37" fillId="21" borderId="30" applyNumberFormat="0" applyAlignment="0" applyProtection="0"/>
    <xf numFmtId="0" fontId="22" fillId="0" borderId="0"/>
    <xf numFmtId="0" fontId="39" fillId="0" borderId="31" applyNumberFormat="0" applyFill="0" applyAlignment="0" applyProtection="0"/>
    <xf numFmtId="0" fontId="22" fillId="2" borderId="29" applyNumberFormat="0" applyFont="0" applyAlignment="0" applyProtection="0"/>
    <xf numFmtId="0" fontId="22" fillId="2" borderId="29" applyNumberFormat="0" applyFont="0" applyAlignment="0" applyProtection="0"/>
    <xf numFmtId="0" fontId="1" fillId="0" borderId="0"/>
    <xf numFmtId="0" fontId="59" fillId="0" borderId="0" applyNumberFormat="0" applyFill="0" applyBorder="0" applyAlignment="0" applyProtection="0"/>
  </cellStyleXfs>
  <cellXfs count="175">
    <xf numFmtId="0" fontId="0" fillId="0" borderId="0" xfId="0"/>
    <xf numFmtId="0" fontId="0" fillId="0" borderId="0" xfId="0" applyBorder="1"/>
    <xf numFmtId="0" fontId="20" fillId="0" borderId="0" xfId="0" applyFont="1" applyBorder="1" applyAlignment="1"/>
    <xf numFmtId="0" fontId="0" fillId="0" borderId="0" xfId="0" applyBorder="1"/>
    <xf numFmtId="0" fontId="20" fillId="0" borderId="0" xfId="0" applyFont="1" applyBorder="1" applyAlignment="1"/>
    <xf numFmtId="0" fontId="0" fillId="0" borderId="0" xfId="0"/>
    <xf numFmtId="0" fontId="22" fillId="0" borderId="0" xfId="0" applyFont="1"/>
    <xf numFmtId="0" fontId="0" fillId="0" borderId="0" xfId="0"/>
    <xf numFmtId="0" fontId="20" fillId="0" borderId="0" xfId="0" applyFont="1" applyBorder="1" applyAlignment="1">
      <alignment horizontal="left"/>
    </xf>
    <xf numFmtId="0" fontId="42" fillId="0" borderId="0" xfId="0" applyFont="1" applyBorder="1" applyAlignment="1">
      <alignment horizontal="left"/>
    </xf>
    <xf numFmtId="0" fontId="42" fillId="26" borderId="0" xfId="0" applyFont="1" applyFill="1" applyAlignment="1"/>
    <xf numFmtId="0" fontId="43" fillId="26" borderId="0" xfId="0" applyFont="1" applyFill="1"/>
    <xf numFmtId="0" fontId="21" fillId="26" borderId="0" xfId="0" applyFont="1" applyFill="1"/>
    <xf numFmtId="0" fontId="43" fillId="26" borderId="0" xfId="0" applyFont="1" applyFill="1" applyBorder="1"/>
    <xf numFmtId="0" fontId="20" fillId="26" borderId="0" xfId="0" applyFont="1" applyFill="1"/>
    <xf numFmtId="0" fontId="20" fillId="26" borderId="0" xfId="0" applyFont="1" applyFill="1" applyBorder="1" applyAlignment="1">
      <alignment horizontal="left" vertical="center"/>
    </xf>
    <xf numFmtId="0" fontId="20" fillId="26" borderId="0" xfId="0" applyFont="1" applyFill="1" applyBorder="1" applyAlignment="1">
      <alignment horizontal="right" textRotation="90" wrapText="1"/>
    </xf>
    <xf numFmtId="0" fontId="20" fillId="26" borderId="0" xfId="0" applyFont="1" applyFill="1" applyAlignment="1">
      <alignment horizontal="center" vertical="center"/>
    </xf>
    <xf numFmtId="0" fontId="21" fillId="26" borderId="11" xfId="0" applyFont="1" applyFill="1" applyBorder="1" applyAlignment="1">
      <alignment horizontal="right"/>
    </xf>
    <xf numFmtId="0" fontId="21" fillId="26" borderId="11" xfId="0" applyFont="1" applyFill="1" applyBorder="1" applyAlignment="1">
      <alignment horizontal="left"/>
    </xf>
    <xf numFmtId="0" fontId="41" fillId="25" borderId="13" xfId="0" applyFont="1" applyFill="1" applyBorder="1" applyAlignment="1">
      <alignment horizontal="right" textRotation="90" wrapText="1"/>
    </xf>
    <xf numFmtId="0" fontId="42" fillId="26" borderId="0" xfId="0" applyFont="1" applyFill="1" applyAlignment="1">
      <alignment horizontal="right"/>
    </xf>
    <xf numFmtId="0" fontId="21" fillId="26" borderId="11" xfId="0" applyFont="1" applyFill="1" applyBorder="1"/>
    <xf numFmtId="0" fontId="20" fillId="26" borderId="13" xfId="0" applyFont="1" applyFill="1" applyBorder="1" applyAlignment="1">
      <alignment horizontal="right" textRotation="90" wrapText="1"/>
    </xf>
    <xf numFmtId="4" fontId="21" fillId="26" borderId="12" xfId="0" applyNumberFormat="1" applyFont="1" applyFill="1" applyBorder="1" applyAlignment="1">
      <alignment horizontal="right"/>
    </xf>
    <xf numFmtId="0" fontId="21" fillId="26" borderId="12" xfId="0" applyFont="1" applyFill="1" applyBorder="1" applyAlignment="1">
      <alignment horizontal="right"/>
    </xf>
    <xf numFmtId="2" fontId="21" fillId="26" borderId="11" xfId="0" applyNumberFormat="1" applyFont="1" applyFill="1" applyBorder="1"/>
    <xf numFmtId="0" fontId="22" fillId="0" borderId="0" xfId="98" applyFont="1"/>
    <xf numFmtId="0" fontId="45" fillId="0" borderId="10" xfId="110" applyFont="1" applyBorder="1" applyAlignment="1">
      <alignment horizontal="right"/>
    </xf>
    <xf numFmtId="0" fontId="47" fillId="0" borderId="10" xfId="110" applyFont="1" applyFill="1" applyBorder="1" applyAlignment="1">
      <alignment horizontal="right"/>
    </xf>
    <xf numFmtId="0" fontId="46" fillId="0" borderId="0" xfId="98" applyFont="1" applyFill="1" applyBorder="1"/>
    <xf numFmtId="0" fontId="55" fillId="26" borderId="0" xfId="2" applyNumberFormat="1" applyFont="1" applyFill="1" applyBorder="1" applyAlignment="1">
      <alignment horizontal="right"/>
    </xf>
    <xf numFmtId="0" fontId="55" fillId="26" borderId="0" xfId="98" applyFont="1" applyFill="1" applyBorder="1" applyAlignment="1">
      <alignment vertical="center"/>
    </xf>
    <xf numFmtId="164" fontId="50" fillId="25" borderId="14" xfId="107" applyNumberFormat="1" applyFont="1" applyFill="1" applyBorder="1" applyAlignment="1">
      <alignment horizontal="right" vertical="center" wrapText="1"/>
    </xf>
    <xf numFmtId="0" fontId="4" fillId="25" borderId="16" xfId="113" applyFont="1" applyFill="1" applyBorder="1" applyAlignment="1">
      <alignment horizontal="right"/>
    </xf>
    <xf numFmtId="0" fontId="54" fillId="26" borderId="0" xfId="113" applyFont="1" applyFill="1" applyAlignment="1">
      <alignment horizontal="left"/>
    </xf>
    <xf numFmtId="0" fontId="4" fillId="28" borderId="0" xfId="113" applyFont="1" applyFill="1"/>
    <xf numFmtId="164" fontId="50" fillId="26" borderId="14" xfId="107" applyNumberFormat="1" applyFont="1" applyFill="1" applyBorder="1" applyAlignment="1">
      <alignment horizontal="left" vertical="center" wrapText="1"/>
    </xf>
    <xf numFmtId="165" fontId="55" fillId="26" borderId="0" xfId="1" applyNumberFormat="1" applyFont="1" applyFill="1" applyBorder="1" applyAlignment="1">
      <alignment vertical="center"/>
    </xf>
    <xf numFmtId="164" fontId="50" fillId="26" borderId="18" xfId="107" applyNumberFormat="1" applyFont="1" applyFill="1" applyBorder="1" applyAlignment="1">
      <alignment horizontal="left" vertical="center" wrapText="1"/>
    </xf>
    <xf numFmtId="44" fontId="55" fillId="26" borderId="0" xfId="1" applyFont="1" applyFill="1" applyBorder="1" applyAlignment="1">
      <alignment vertical="center"/>
    </xf>
    <xf numFmtId="9" fontId="0" fillId="25" borderId="16" xfId="114" applyFont="1" applyFill="1" applyBorder="1" applyAlignment="1">
      <alignment horizontal="right"/>
    </xf>
    <xf numFmtId="0" fontId="54" fillId="25" borderId="0" xfId="113" applyFont="1" applyFill="1" applyAlignment="1"/>
    <xf numFmtId="164" fontId="50" fillId="26" borderId="19" xfId="107" applyNumberFormat="1" applyFont="1" applyFill="1" applyBorder="1" applyAlignment="1">
      <alignment horizontal="left" vertical="center" wrapText="1"/>
    </xf>
    <xf numFmtId="0" fontId="4" fillId="25" borderId="17" xfId="113" applyFont="1" applyFill="1" applyBorder="1" applyAlignment="1">
      <alignment horizontal="right"/>
    </xf>
    <xf numFmtId="0" fontId="56" fillId="25" borderId="0" xfId="98" applyFont="1" applyFill="1" applyBorder="1" applyAlignment="1">
      <alignment vertical="center"/>
    </xf>
    <xf numFmtId="0" fontId="49" fillId="28" borderId="20" xfId="113" applyFont="1" applyFill="1" applyBorder="1" applyAlignment="1">
      <alignment horizontal="right"/>
    </xf>
    <xf numFmtId="0" fontId="4" fillId="26" borderId="0" xfId="113" applyFont="1" applyFill="1"/>
    <xf numFmtId="0" fontId="4" fillId="26" borderId="0" xfId="113" applyFont="1" applyFill="1" applyBorder="1"/>
    <xf numFmtId="0" fontId="50" fillId="24" borderId="0" xfId="113" applyFont="1" applyFill="1" applyBorder="1" applyAlignment="1">
      <alignment wrapText="1"/>
    </xf>
    <xf numFmtId="0" fontId="55" fillId="24" borderId="0" xfId="98" applyFont="1" applyFill="1" applyBorder="1" applyAlignment="1">
      <alignment vertical="center"/>
    </xf>
    <xf numFmtId="0" fontId="56" fillId="26" borderId="0" xfId="98" applyFont="1" applyFill="1" applyBorder="1" applyAlignment="1">
      <alignment vertical="center"/>
    </xf>
    <xf numFmtId="0" fontId="56" fillId="0" borderId="0" xfId="98" applyFont="1" applyFill="1" applyBorder="1" applyAlignment="1"/>
    <xf numFmtId="164" fontId="50" fillId="25" borderId="14" xfId="107" applyNumberFormat="1" applyFont="1" applyFill="1" applyBorder="1" applyAlignment="1">
      <alignment horizontal="left" vertical="center" wrapText="1"/>
    </xf>
    <xf numFmtId="0" fontId="50" fillId="26" borderId="0" xfId="113" applyFont="1" applyFill="1" applyBorder="1" applyAlignment="1">
      <alignment horizontal="center"/>
    </xf>
    <xf numFmtId="0" fontId="4" fillId="26" borderId="21" xfId="113" applyFont="1" applyFill="1" applyBorder="1" applyAlignment="1">
      <alignment horizontal="right"/>
    </xf>
    <xf numFmtId="0" fontId="55" fillId="26" borderId="0" xfId="2" applyFont="1" applyFill="1" applyBorder="1" applyAlignment="1">
      <alignment horizontal="right"/>
    </xf>
    <xf numFmtId="0" fontId="49" fillId="0" borderId="20" xfId="113" applyFont="1" applyFill="1" applyBorder="1" applyAlignment="1">
      <alignment horizontal="right"/>
    </xf>
    <xf numFmtId="9" fontId="0" fillId="25" borderId="0" xfId="114" applyFont="1" applyFill="1" applyBorder="1" applyAlignment="1">
      <alignment horizontal="right"/>
    </xf>
    <xf numFmtId="0" fontId="57" fillId="24" borderId="0" xfId="113" applyFont="1" applyFill="1" applyBorder="1" applyAlignment="1">
      <alignment horizontal="left"/>
    </xf>
    <xf numFmtId="0" fontId="56" fillId="26" borderId="0" xfId="98" applyFont="1" applyFill="1" applyBorder="1" applyAlignment="1"/>
    <xf numFmtId="0" fontId="56" fillId="28" borderId="0" xfId="98" applyFont="1" applyFill="1" applyBorder="1" applyAlignment="1"/>
    <xf numFmtId="0" fontId="55" fillId="25" borderId="0" xfId="98" applyFont="1" applyFill="1" applyBorder="1" applyAlignment="1">
      <alignment vertical="center"/>
    </xf>
    <xf numFmtId="0" fontId="4" fillId="25" borderId="0" xfId="113" applyFont="1" applyFill="1" applyBorder="1" applyAlignment="1">
      <alignment horizontal="right"/>
    </xf>
    <xf numFmtId="0" fontId="49" fillId="26" borderId="20" xfId="113" applyFont="1" applyFill="1" applyBorder="1" applyAlignment="1">
      <alignment horizontal="right"/>
    </xf>
    <xf numFmtId="9" fontId="50" fillId="25" borderId="17" xfId="114" applyFont="1" applyFill="1" applyBorder="1" applyAlignment="1">
      <alignment horizontal="right"/>
    </xf>
    <xf numFmtId="0" fontId="22" fillId="0" borderId="0" xfId="98" applyFont="1"/>
    <xf numFmtId="165" fontId="55" fillId="26" borderId="0" xfId="1" applyNumberFormat="1" applyFont="1" applyFill="1" applyBorder="1" applyAlignment="1">
      <alignment horizontal="center" vertical="center"/>
    </xf>
    <xf numFmtId="44" fontId="55" fillId="26" borderId="0" xfId="1" applyFont="1" applyFill="1" applyBorder="1" applyAlignment="1">
      <alignment horizontal="center" vertical="center"/>
    </xf>
    <xf numFmtId="0" fontId="42" fillId="26" borderId="0" xfId="0" applyFont="1" applyFill="1" applyAlignment="1">
      <alignment horizontal="left"/>
    </xf>
    <xf numFmtId="0" fontId="42" fillId="26" borderId="0" xfId="0" applyFont="1" applyFill="1" applyAlignment="1">
      <alignment horizontal="right"/>
    </xf>
    <xf numFmtId="0" fontId="21" fillId="26" borderId="12" xfId="101" applyFont="1" applyFill="1" applyBorder="1" applyAlignment="1">
      <alignment horizontal="right"/>
    </xf>
    <xf numFmtId="0" fontId="22" fillId="0" borderId="0" xfId="98"/>
    <xf numFmtId="0" fontId="22" fillId="0" borderId="0" xfId="98"/>
    <xf numFmtId="0" fontId="22" fillId="0" borderId="0" xfId="98"/>
    <xf numFmtId="0" fontId="22" fillId="0" borderId="0" xfId="98"/>
    <xf numFmtId="2" fontId="55" fillId="26" borderId="17" xfId="98" applyNumberFormat="1" applyFont="1" applyFill="1" applyBorder="1" applyAlignment="1"/>
    <xf numFmtId="2" fontId="55" fillId="28" borderId="17" xfId="98" applyNumberFormat="1" applyFont="1" applyFill="1" applyBorder="1" applyAlignment="1"/>
    <xf numFmtId="2" fontId="55" fillId="0" borderId="22" xfId="98" applyNumberFormat="1" applyFont="1" applyFill="1" applyBorder="1" applyAlignment="1"/>
    <xf numFmtId="2" fontId="55" fillId="0" borderId="17" xfId="98" applyNumberFormat="1" applyFont="1" applyFill="1" applyBorder="1" applyAlignment="1"/>
    <xf numFmtId="0" fontId="21" fillId="29" borderId="12" xfId="101" applyFont="1" applyFill="1" applyBorder="1" applyAlignment="1">
      <alignment horizontal="right"/>
    </xf>
    <xf numFmtId="0" fontId="21" fillId="29" borderId="11" xfId="0" applyFont="1" applyFill="1" applyBorder="1" applyAlignment="1">
      <alignment horizontal="right"/>
    </xf>
    <xf numFmtId="4" fontId="21" fillId="29" borderId="12" xfId="0" applyNumberFormat="1" applyFont="1" applyFill="1" applyBorder="1" applyAlignment="1">
      <alignment horizontal="right"/>
    </xf>
    <xf numFmtId="0" fontId="21" fillId="29" borderId="11" xfId="0" applyFont="1" applyFill="1" applyBorder="1" applyAlignment="1">
      <alignment horizontal="left"/>
    </xf>
    <xf numFmtId="2" fontId="56" fillId="26" borderId="23" xfId="98" applyNumberFormat="1" applyFont="1" applyFill="1" applyBorder="1" applyAlignment="1"/>
    <xf numFmtId="2" fontId="55" fillId="0" borderId="21" xfId="98" applyNumberFormat="1" applyFont="1" applyFill="1" applyBorder="1" applyAlignment="1"/>
    <xf numFmtId="2" fontId="56" fillId="0" borderId="23" xfId="98" applyNumberFormat="1" applyFont="1" applyFill="1" applyBorder="1" applyAlignment="1"/>
    <xf numFmtId="2" fontId="55" fillId="24" borderId="0" xfId="98" applyNumberFormat="1" applyFont="1" applyFill="1" applyBorder="1" applyAlignment="1"/>
    <xf numFmtId="0" fontId="21" fillId="29" borderId="0" xfId="0" applyFont="1" applyFill="1"/>
    <xf numFmtId="0" fontId="21" fillId="29" borderId="12" xfId="0" applyFont="1" applyFill="1" applyBorder="1" applyAlignment="1">
      <alignment horizontal="right"/>
    </xf>
    <xf numFmtId="0" fontId="21" fillId="29" borderId="11" xfId="0" applyFont="1" applyFill="1" applyBorder="1"/>
    <xf numFmtId="2" fontId="21" fillId="29" borderId="11" xfId="0" applyNumberFormat="1" applyFont="1" applyFill="1" applyBorder="1"/>
    <xf numFmtId="2" fontId="55" fillId="26" borderId="21" xfId="98" applyNumberFormat="1" applyFont="1" applyFill="1" applyBorder="1" applyAlignment="1"/>
    <xf numFmtId="4" fontId="21" fillId="29" borderId="11" xfId="0" applyNumberFormat="1" applyFont="1" applyFill="1" applyBorder="1" applyAlignment="1">
      <alignment horizontal="right"/>
    </xf>
    <xf numFmtId="2" fontId="55" fillId="24" borderId="16" xfId="98" applyNumberFormat="1" applyFont="1" applyFill="1" applyBorder="1" applyAlignment="1"/>
    <xf numFmtId="2" fontId="55" fillId="26" borderId="22" xfId="98" applyNumberFormat="1" applyFont="1" applyFill="1" applyBorder="1" applyAlignment="1"/>
    <xf numFmtId="4" fontId="21" fillId="26" borderId="11" xfId="0" applyNumberFormat="1" applyFont="1" applyFill="1" applyBorder="1" applyAlignment="1">
      <alignment horizontal="right"/>
    </xf>
    <xf numFmtId="0" fontId="22" fillId="0" borderId="0" xfId="98"/>
    <xf numFmtId="2" fontId="56" fillId="26" borderId="0" xfId="98" applyNumberFormat="1" applyFont="1" applyFill="1" applyBorder="1" applyAlignment="1"/>
    <xf numFmtId="0" fontId="20" fillId="26" borderId="0" xfId="98" applyFont="1" applyFill="1" applyAlignment="1">
      <alignment wrapText="1"/>
    </xf>
    <xf numFmtId="0" fontId="22" fillId="26" borderId="0" xfId="98" applyFill="1"/>
    <xf numFmtId="0" fontId="21" fillId="26" borderId="0" xfId="98" applyFont="1" applyFill="1"/>
    <xf numFmtId="0" fontId="44" fillId="26" borderId="0" xfId="144" applyFont="1" applyFill="1" applyAlignment="1">
      <alignment horizontal="left"/>
    </xf>
    <xf numFmtId="0" fontId="58" fillId="26" borderId="0" xfId="144" applyFont="1" applyFill="1"/>
    <xf numFmtId="0" fontId="60" fillId="26" borderId="0" xfId="145" applyFont="1" applyFill="1" applyAlignment="1">
      <alignment wrapText="1"/>
    </xf>
    <xf numFmtId="0" fontId="22" fillId="24" borderId="35" xfId="98" applyFill="1" applyBorder="1" applyAlignment="1">
      <alignment horizontal="center" wrapText="1"/>
    </xf>
    <xf numFmtId="0" fontId="60" fillId="26" borderId="0" xfId="145" applyFont="1" applyFill="1" applyAlignment="1"/>
    <xf numFmtId="0" fontId="60" fillId="26" borderId="0" xfId="145" applyFont="1" applyFill="1" applyAlignment="1">
      <alignment horizontal="left"/>
    </xf>
    <xf numFmtId="0" fontId="22" fillId="26" borderId="0" xfId="98" applyFill="1" applyAlignment="1">
      <alignment horizontal="center"/>
    </xf>
    <xf numFmtId="0" fontId="62" fillId="26" borderId="0" xfId="98" applyFont="1" applyFill="1" applyAlignment="1">
      <alignment wrapText="1"/>
    </xf>
    <xf numFmtId="0" fontId="62" fillId="26" borderId="0" xfId="98" applyFont="1" applyFill="1" applyAlignment="1">
      <alignment horizontal="center" wrapText="1"/>
    </xf>
    <xf numFmtId="0" fontId="44" fillId="0" borderId="41" xfId="144" applyFont="1" applyBorder="1" applyAlignment="1">
      <alignment horizontal="left"/>
    </xf>
    <xf numFmtId="0" fontId="22" fillId="26" borderId="46" xfId="98" applyFill="1" applyBorder="1" applyAlignment="1">
      <alignment horizontal="center"/>
    </xf>
    <xf numFmtId="0" fontId="22" fillId="26" borderId="47" xfId="98" applyFill="1" applyBorder="1" applyAlignment="1">
      <alignment horizontal="center"/>
    </xf>
    <xf numFmtId="0" fontId="22" fillId="26" borderId="48" xfId="98" applyFill="1" applyBorder="1" applyAlignment="1">
      <alignment horizontal="center"/>
    </xf>
    <xf numFmtId="0" fontId="22" fillId="24" borderId="46" xfId="98" applyFill="1" applyBorder="1" applyAlignment="1">
      <alignment horizontal="center"/>
    </xf>
    <xf numFmtId="0" fontId="22" fillId="24" borderId="47" xfId="98" applyFill="1" applyBorder="1" applyAlignment="1">
      <alignment horizontal="center"/>
    </xf>
    <xf numFmtId="0" fontId="22" fillId="24" borderId="48" xfId="98" applyFill="1" applyBorder="1" applyAlignment="1">
      <alignment horizontal="center"/>
    </xf>
    <xf numFmtId="0" fontId="22" fillId="31" borderId="0" xfId="98" applyFill="1"/>
    <xf numFmtId="0" fontId="22" fillId="31" borderId="49" xfId="98" applyFill="1" applyBorder="1"/>
    <xf numFmtId="0" fontId="22" fillId="26" borderId="10" xfId="98" applyFill="1" applyBorder="1"/>
    <xf numFmtId="0" fontId="47" fillId="26" borderId="0" xfId="98" applyFont="1" applyFill="1"/>
    <xf numFmtId="0" fontId="22" fillId="26" borderId="0" xfId="98" applyFill="1" applyAlignment="1">
      <alignment wrapText="1"/>
    </xf>
    <xf numFmtId="0" fontId="63" fillId="0" borderId="0" xfId="144" applyFont="1" applyAlignment="1">
      <alignment horizontal="left"/>
    </xf>
    <xf numFmtId="0" fontId="61" fillId="26" borderId="0" xfId="98" applyFont="1" applyFill="1"/>
    <xf numFmtId="0" fontId="59" fillId="26" borderId="0" xfId="145" applyFill="1"/>
    <xf numFmtId="0" fontId="64" fillId="26" borderId="0" xfId="98" applyFont="1" applyFill="1"/>
    <xf numFmtId="0" fontId="45" fillId="0" borderId="0" xfId="98" applyFont="1" applyAlignment="1">
      <alignment horizontal="left"/>
    </xf>
    <xf numFmtId="0" fontId="44" fillId="0" borderId="10" xfId="110" applyFont="1" applyBorder="1" applyAlignment="1">
      <alignment horizontal="center"/>
    </xf>
    <xf numFmtId="44" fontId="55" fillId="26" borderId="15" xfId="1" applyFont="1" applyFill="1" applyBorder="1" applyAlignment="1">
      <alignment horizontal="center" vertical="center"/>
    </xf>
    <xf numFmtId="0" fontId="0" fillId="0" borderId="0" xfId="0" applyAlignment="1">
      <alignment horizontal="center" vertical="center"/>
    </xf>
    <xf numFmtId="0" fontId="51" fillId="26" borderId="0" xfId="113" applyFont="1" applyFill="1" applyAlignment="1">
      <alignment horizontal="left"/>
    </xf>
    <xf numFmtId="0" fontId="50" fillId="25" borderId="16" xfId="113" applyFont="1" applyFill="1" applyBorder="1" applyAlignment="1">
      <alignment horizontal="center"/>
    </xf>
    <xf numFmtId="0" fontId="50" fillId="25" borderId="0" xfId="113" applyFont="1" applyFill="1" applyBorder="1" applyAlignment="1">
      <alignment horizontal="center"/>
    </xf>
    <xf numFmtId="0" fontId="50" fillId="25" borderId="17" xfId="113" applyFont="1" applyFill="1" applyBorder="1" applyAlignment="1">
      <alignment horizontal="center"/>
    </xf>
    <xf numFmtId="0" fontId="50" fillId="26" borderId="0" xfId="113" applyFont="1" applyFill="1" applyBorder="1" applyAlignment="1">
      <alignment horizontal="center" wrapText="1"/>
    </xf>
    <xf numFmtId="0" fontId="50" fillId="26" borderId="14" xfId="113" applyFont="1" applyFill="1" applyBorder="1" applyAlignment="1">
      <alignment horizontal="center" wrapText="1"/>
    </xf>
    <xf numFmtId="165" fontId="55" fillId="26" borderId="15" xfId="1" applyNumberFormat="1" applyFont="1" applyFill="1" applyBorder="1" applyAlignment="1">
      <alignment horizontal="center" vertical="center"/>
    </xf>
    <xf numFmtId="0" fontId="42" fillId="26" borderId="0" xfId="0" applyFont="1" applyFill="1" applyAlignment="1">
      <alignment horizontal="left"/>
    </xf>
    <xf numFmtId="0" fontId="42" fillId="26" borderId="0" xfId="0" applyFont="1" applyFill="1" applyAlignment="1">
      <alignment horizontal="right"/>
    </xf>
    <xf numFmtId="0" fontId="22" fillId="26" borderId="43" xfId="98" applyFill="1" applyBorder="1" applyAlignment="1">
      <alignment horizontal="center"/>
    </xf>
    <xf numFmtId="0" fontId="22" fillId="26" borderId="44" xfId="98" applyFill="1" applyBorder="1" applyAlignment="1">
      <alignment horizontal="center"/>
    </xf>
    <xf numFmtId="0" fontId="22" fillId="26" borderId="45" xfId="98" applyFill="1" applyBorder="1" applyAlignment="1">
      <alignment horizontal="center"/>
    </xf>
    <xf numFmtId="0" fontId="22" fillId="24" borderId="43" xfId="98" applyFill="1" applyBorder="1" applyAlignment="1">
      <alignment horizontal="center"/>
    </xf>
    <xf numFmtId="0" fontId="22" fillId="24" borderId="44" xfId="98" applyFill="1" applyBorder="1" applyAlignment="1">
      <alignment horizontal="center"/>
    </xf>
    <xf numFmtId="0" fontId="22" fillId="24" borderId="45" xfId="98" applyFill="1" applyBorder="1" applyAlignment="1">
      <alignment horizontal="center"/>
    </xf>
    <xf numFmtId="0" fontId="62" fillId="25" borderId="38" xfId="98" applyFont="1" applyFill="1" applyBorder="1" applyAlignment="1">
      <alignment horizontal="center" wrapText="1"/>
    </xf>
    <xf numFmtId="0" fontId="62" fillId="25" borderId="39" xfId="98" applyFont="1" applyFill="1" applyBorder="1" applyAlignment="1">
      <alignment horizontal="center" wrapText="1"/>
    </xf>
    <xf numFmtId="0" fontId="62" fillId="25" borderId="40" xfId="98" applyFont="1" applyFill="1" applyBorder="1" applyAlignment="1">
      <alignment horizontal="center" wrapText="1"/>
    </xf>
    <xf numFmtId="0" fontId="22" fillId="26" borderId="12" xfId="98" applyFill="1" applyBorder="1" applyAlignment="1">
      <alignment horizontal="center"/>
    </xf>
    <xf numFmtId="0" fontId="22" fillId="26" borderId="11" xfId="98" applyFill="1" applyBorder="1" applyAlignment="1">
      <alignment horizontal="center"/>
    </xf>
    <xf numFmtId="0" fontId="22" fillId="26" borderId="42" xfId="98" applyFill="1" applyBorder="1" applyAlignment="1">
      <alignment horizontal="center"/>
    </xf>
    <xf numFmtId="0" fontId="22" fillId="24" borderId="12" xfId="98" applyFill="1" applyBorder="1" applyAlignment="1">
      <alignment horizontal="center"/>
    </xf>
    <xf numFmtId="0" fontId="22" fillId="24" borderId="11" xfId="98" applyFill="1" applyBorder="1" applyAlignment="1">
      <alignment horizontal="center"/>
    </xf>
    <xf numFmtId="0" fontId="22" fillId="24" borderId="42" xfId="98" applyFill="1" applyBorder="1" applyAlignment="1">
      <alignment horizontal="center"/>
    </xf>
    <xf numFmtId="0" fontId="45" fillId="30" borderId="36" xfId="98" applyFont="1" applyFill="1" applyBorder="1" applyAlignment="1">
      <alignment horizontal="left"/>
    </xf>
    <xf numFmtId="0" fontId="45" fillId="30" borderId="15" xfId="98" applyFont="1" applyFill="1" applyBorder="1" applyAlignment="1">
      <alignment horizontal="left"/>
    </xf>
    <xf numFmtId="0" fontId="45" fillId="30" borderId="37" xfId="98" applyFont="1" applyFill="1" applyBorder="1" applyAlignment="1">
      <alignment horizontal="left"/>
    </xf>
    <xf numFmtId="0" fontId="47" fillId="26" borderId="36" xfId="98" applyFont="1" applyFill="1" applyBorder="1" applyAlignment="1">
      <alignment horizontal="center" vertical="center" wrapText="1"/>
    </xf>
    <xf numFmtId="0" fontId="22" fillId="26" borderId="15" xfId="98" applyFill="1" applyBorder="1" applyAlignment="1">
      <alignment horizontal="center" vertical="center" wrapText="1"/>
    </xf>
    <xf numFmtId="0" fontId="22" fillId="26" borderId="37" xfId="98" applyFill="1" applyBorder="1" applyAlignment="1">
      <alignment horizontal="center" vertical="center" wrapText="1"/>
    </xf>
    <xf numFmtId="0" fontId="45" fillId="26" borderId="36" xfId="98" applyFont="1" applyFill="1" applyBorder="1" applyAlignment="1">
      <alignment horizontal="center" vertical="center" wrapText="1"/>
    </xf>
    <xf numFmtId="0" fontId="45" fillId="26" borderId="15" xfId="98" applyFont="1" applyFill="1" applyBorder="1" applyAlignment="1">
      <alignment horizontal="center" vertical="center" wrapText="1"/>
    </xf>
    <xf numFmtId="0" fontId="45" fillId="26" borderId="37" xfId="98" applyFont="1" applyFill="1" applyBorder="1" applyAlignment="1">
      <alignment horizontal="center" vertical="center" wrapText="1"/>
    </xf>
    <xf numFmtId="0" fontId="60" fillId="26" borderId="0" xfId="145" applyFont="1" applyFill="1" applyAlignment="1">
      <alignment horizontal="left"/>
    </xf>
    <xf numFmtId="0" fontId="61" fillId="26" borderId="0" xfId="98" applyFont="1" applyFill="1" applyAlignment="1">
      <alignment horizontal="left" wrapText="1"/>
    </xf>
    <xf numFmtId="0" fontId="20" fillId="26" borderId="0" xfId="98" applyFont="1" applyFill="1" applyAlignment="1">
      <alignment horizontal="left" wrapText="1"/>
    </xf>
    <xf numFmtId="0" fontId="20" fillId="26" borderId="0" xfId="98" applyFont="1" applyFill="1" applyAlignment="1">
      <alignment horizontal="left"/>
    </xf>
    <xf numFmtId="0" fontId="22" fillId="24" borderId="32" xfId="144" applyFont="1" applyFill="1" applyBorder="1" applyAlignment="1">
      <alignment horizontal="center"/>
    </xf>
    <xf numFmtId="0" fontId="22" fillId="24" borderId="33" xfId="144" applyFont="1" applyFill="1" applyBorder="1" applyAlignment="1">
      <alignment horizontal="center"/>
    </xf>
    <xf numFmtId="0" fontId="22" fillId="24" borderId="34" xfId="144" applyFont="1" applyFill="1" applyBorder="1" applyAlignment="1">
      <alignment horizontal="center"/>
    </xf>
    <xf numFmtId="166" fontId="58" fillId="26" borderId="32" xfId="144" applyNumberFormat="1" applyFont="1" applyFill="1" applyBorder="1" applyAlignment="1">
      <alignment horizontal="center"/>
    </xf>
    <xf numFmtId="166" fontId="58" fillId="26" borderId="33" xfId="144" applyNumberFormat="1" applyFont="1" applyFill="1" applyBorder="1" applyAlignment="1">
      <alignment horizontal="center"/>
    </xf>
    <xf numFmtId="166" fontId="58" fillId="26" borderId="34" xfId="144" applyNumberFormat="1" applyFont="1" applyFill="1" applyBorder="1" applyAlignment="1">
      <alignment horizontal="center"/>
    </xf>
    <xf numFmtId="0" fontId="60" fillId="26" borderId="0" xfId="145" applyFont="1" applyFill="1" applyAlignment="1">
      <alignment horizontal="left" wrapText="1"/>
    </xf>
  </cellXfs>
  <cellStyles count="146">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9" xr:uid="{1F905F72-E5DB-4500-993A-9FD219D6D81D}"/>
    <cellStyle name="Calculation 2 2 2" xfId="137" xr:uid="{0F0D9057-934C-4B59-9467-3644AE9C78F9}"/>
    <cellStyle name="Calculation 3" xfId="31" xr:uid="{00000000-0005-0000-0000-000033000000}"/>
    <cellStyle name="Calculation 3 2" xfId="126" xr:uid="{EB9C41EF-480A-4A11-9F6D-B28B480D3BCF}"/>
    <cellStyle name="Calculation 3 2 2" xfId="133" xr:uid="{59840010-ABE4-427D-A918-B6BA9FD0253B}"/>
    <cellStyle name="Check Cell 2" xfId="74" xr:uid="{00000000-0005-0000-0000-000034000000}"/>
    <cellStyle name="Check Cell 3" xfId="32" xr:uid="{00000000-0005-0000-0000-000035000000}"/>
    <cellStyle name="Comma 2" xfId="107" xr:uid="{00000000-0005-0000-0000-000036000000}"/>
    <cellStyle name="Currency 2" xfId="1" xr:uid="{00000000-0005-0000-0000-000037000000}"/>
    <cellStyle name="Explanatory Text 2" xfId="75" xr:uid="{00000000-0005-0000-0000-000038000000}"/>
    <cellStyle name="Explanatory Text 3" xfId="33" xr:uid="{00000000-0005-0000-0000-000039000000}"/>
    <cellStyle name="Good" xfId="101" builtinId="26"/>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45" xr:uid="{FB38DB16-9071-4AB9-AC97-05F5DEF0BECA}"/>
    <cellStyle name="Input 2" xfId="81" xr:uid="{00000000-0005-0000-0000-000045000000}"/>
    <cellStyle name="Input 2 2" xfId="118" xr:uid="{E47C0A29-46E8-4A88-A343-2A09401DAB11}"/>
    <cellStyle name="Input 2 2 2" xfId="138" xr:uid="{EB4909F7-8A69-4838-9FA5-602AAC25E3A6}"/>
    <cellStyle name="Input 3" xfId="39" xr:uid="{00000000-0005-0000-0000-000046000000}"/>
    <cellStyle name="Input 3 2" xfId="125" xr:uid="{92E6DA82-CABA-4B5A-A856-E1FD76F4B0F2}"/>
    <cellStyle name="Input 3 2 2" xfId="134" xr:uid="{2BF7646B-6F93-4C64-A951-824CD6E64338}"/>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C6B8C23C-9E98-47C6-9CBA-11175A7ECC7C}"/>
    <cellStyle name="Normal 11" xfId="129" xr:uid="{38A78174-8B7D-412D-855B-FD2111A72E56}"/>
    <cellStyle name="Normal 12" xfId="144" xr:uid="{59C95BC3-D4A7-4821-B2F1-6381CADC0ED8}"/>
    <cellStyle name="Normal 2" xfId="2" xr:uid="{00000000-0005-0000-0000-00004C000000}"/>
    <cellStyle name="Normal 2 2" xfId="140" xr:uid="{79B9064A-CCE3-45E6-9C78-3711B9E04156}"/>
    <cellStyle name="Normal 3" xfId="3" xr:uid="{00000000-0005-0000-0000-00004D000000}"/>
    <cellStyle name="Normal 3 2" xfId="88" xr:uid="{00000000-0005-0000-0000-00004E000000}"/>
    <cellStyle name="Normal 3 3" xfId="97" xr:uid="{00000000-0005-0000-0000-00004F000000}"/>
    <cellStyle name="Normal 3 3 2" xfId="108" xr:uid="{00000000-0005-0000-0000-000050000000}"/>
    <cellStyle name="Normal 3 4" xfId="106" xr:uid="{00000000-0005-0000-0000-000051000000}"/>
    <cellStyle name="Normal 4" xfId="4" xr:uid="{00000000-0005-0000-0000-000052000000}"/>
    <cellStyle name="Normal 4 10" xfId="100" xr:uid="{00000000-0005-0000-0000-000053000000}"/>
    <cellStyle name="Normal 4 11" xfId="103" xr:uid="{00000000-0005-0000-0000-000054000000}"/>
    <cellStyle name="Normal 4 12" xfId="105" xr:uid="{00000000-0005-0000-0000-000055000000}"/>
    <cellStyle name="Normal 4 13" xfId="110" xr:uid="{00000000-0005-0000-0000-000056000000}"/>
    <cellStyle name="Normal 4 14" xfId="113" xr:uid="{00000000-0005-0000-0000-000057000000}"/>
    <cellStyle name="Normal 4 15" xfId="121" xr:uid="{32E78A72-67B1-4885-84C6-BCF90A19226A}"/>
    <cellStyle name="Normal 4 16" xfId="130" xr:uid="{9521998D-44C2-4929-920A-B54AEC224A41}"/>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2" xr:uid="{00000000-0005-0000-0000-000061000000}"/>
    <cellStyle name="Normal 7" xfId="104" xr:uid="{00000000-0005-0000-0000-000062000000}"/>
    <cellStyle name="Normal 8" xfId="109" xr:uid="{00000000-0005-0000-0000-000063000000}"/>
    <cellStyle name="Normal 9" xfId="112" xr:uid="{00000000-0005-0000-0000-000064000000}"/>
    <cellStyle name="Note 2" xfId="5" xr:uid="{00000000-0005-0000-0000-000065000000}"/>
    <cellStyle name="Note 2 2" xfId="122" xr:uid="{D0AD6655-864C-4486-B115-CA53B900B390}"/>
    <cellStyle name="Note 2 3" xfId="142" xr:uid="{2D074864-7D32-4BF3-BDE0-27FC6472FF73}"/>
    <cellStyle name="Note 3" xfId="89" xr:uid="{00000000-0005-0000-0000-000066000000}"/>
    <cellStyle name="Note 3 2" xfId="128" xr:uid="{9D927021-5E6A-4632-BFFE-6F72584266F4}"/>
    <cellStyle name="Note 3 3" xfId="136" xr:uid="{5CF95E59-631F-4A25-8C84-1985E1AEBA10}"/>
    <cellStyle name="Note 4" xfId="42" xr:uid="{00000000-0005-0000-0000-000067000000}"/>
    <cellStyle name="Note 4 2" xfId="99" xr:uid="{00000000-0005-0000-0000-000068000000}"/>
    <cellStyle name="Note 4 2 2" xfId="143" xr:uid="{7ED25B87-F1F8-4187-B01C-ADFEDCAD99CA}"/>
    <cellStyle name="Note 4 3" xfId="120" xr:uid="{09985122-CF30-4E47-A5B0-4E7DF21F6A59}"/>
    <cellStyle name="Output 2" xfId="84" xr:uid="{00000000-0005-0000-0000-000069000000}"/>
    <cellStyle name="Output 2 2" xfId="117" xr:uid="{C985246D-9806-447C-98D1-341F7E8ECB95}"/>
    <cellStyle name="Output 2 2 2" xfId="139" xr:uid="{B8B541E7-E8E9-40C4-A90F-885DA6CCBD08}"/>
    <cellStyle name="Output 3" xfId="43" xr:uid="{00000000-0005-0000-0000-00006A000000}"/>
    <cellStyle name="Output 3 2" xfId="124" xr:uid="{3396D7BF-215E-4CDD-BF2A-3D7763D8C4CC}"/>
    <cellStyle name="Output 3 2 2" xfId="135" xr:uid="{48E7FED4-2FA3-4917-9BFA-5CD71C3EF4E0}"/>
    <cellStyle name="Percent 2" xfId="111" xr:uid="{00000000-0005-0000-0000-00006B000000}"/>
    <cellStyle name="Percent 3" xfId="114" xr:uid="{00000000-0005-0000-0000-00006C000000}"/>
    <cellStyle name="Percent 4" xfId="127" xr:uid="{F091C364-3ECE-425A-A587-527CCE708FF3}"/>
    <cellStyle name="Percent 5" xfId="131" xr:uid="{3727AE4D-9B7F-4A74-8CD4-9F1D57424F32}"/>
    <cellStyle name="Title 2" xfId="85" xr:uid="{00000000-0005-0000-0000-00006D000000}"/>
    <cellStyle name="Title 3" xfId="44" xr:uid="{00000000-0005-0000-0000-00006E000000}"/>
    <cellStyle name="Total 2" xfId="86" xr:uid="{00000000-0005-0000-0000-00006F000000}"/>
    <cellStyle name="Total 2 2" xfId="116" xr:uid="{2FB6B517-A90F-440D-8651-389E0B01376B}"/>
    <cellStyle name="Total 2 2 2" xfId="132" xr:uid="{790C0956-204B-462C-A668-65D60E2D7128}"/>
    <cellStyle name="Total 3" xfId="45" xr:uid="{00000000-0005-0000-0000-000070000000}"/>
    <cellStyle name="Total 3 2" xfId="123" xr:uid="{925D11A3-AF46-44EE-91A2-CB312DC38EE7}"/>
    <cellStyle name="Total 3 2 2" xfId="141" xr:uid="{53CE6CBD-A87E-4EBB-A5EC-4A9D9078FD15}"/>
    <cellStyle name="Warning Text 2" xfId="87" xr:uid="{00000000-0005-0000-0000-000071000000}"/>
    <cellStyle name="Warning Text 3" xfId="46" xr:uid="{00000000-0005-0000-0000-00007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63500</xdr:colOff>
      <xdr:row>6</xdr:row>
      <xdr:rowOff>58210</xdr:rowOff>
    </xdr:from>
    <xdr:to>
      <xdr:col>36</xdr:col>
      <xdr:colOff>166058</xdr:colOff>
      <xdr:row>32</xdr:row>
      <xdr:rowOff>31222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4828500" y="1344085"/>
          <a:ext cx="3960183" cy="4678362"/>
        </a:xfrm>
        <a:prstGeom prst="rect">
          <a:avLst/>
        </a:prstGeom>
      </xdr:spPr>
    </xdr:pic>
    <xdr:clientData/>
  </xdr:twoCellAnchor>
  <xdr:twoCellAnchor editAs="oneCell">
    <xdr:from>
      <xdr:col>30</xdr:col>
      <xdr:colOff>63500</xdr:colOff>
      <xdr:row>32</xdr:row>
      <xdr:rowOff>142877</xdr:rowOff>
    </xdr:from>
    <xdr:to>
      <xdr:col>36</xdr:col>
      <xdr:colOff>194535</xdr:colOff>
      <xdr:row>57</xdr:row>
      <xdr:rowOff>49255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4828500" y="6134102"/>
          <a:ext cx="3988660" cy="43926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7DD2CDFF-9629-44AD-91D1-9ABAE83A3496}"/>
            </a:ext>
          </a:extLst>
        </xdr:cNvPr>
        <xdr:cNvSpPr txBox="1"/>
      </xdr:nvSpPr>
      <xdr:spPr>
        <a:xfrm>
          <a:off x="84677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workbookViewId="0">
      <selection activeCell="M24" sqref="M24"/>
    </sheetView>
  </sheetViews>
  <sheetFormatPr defaultRowHeight="12.75" x14ac:dyDescent="0.2"/>
  <cols>
    <col min="1" max="3" width="9.42578125" customWidth="1"/>
    <col min="4" max="7" width="8.85546875" customWidth="1"/>
    <col min="8" max="8" width="8.85546875" style="7" customWidth="1"/>
    <col min="9" max="9" width="6.85546875" style="7" bestFit="1" customWidth="1"/>
  </cols>
  <sheetData>
    <row r="1" spans="1:11" ht="15.75" x14ac:dyDescent="0.25">
      <c r="A1" s="9" t="s">
        <v>0</v>
      </c>
      <c r="B1" s="8"/>
      <c r="C1" s="8"/>
      <c r="D1" s="8"/>
      <c r="E1" s="4"/>
      <c r="F1" s="4"/>
      <c r="G1" s="4"/>
      <c r="H1" s="4"/>
      <c r="I1" s="4"/>
    </row>
    <row r="2" spans="1:11" ht="15.75" x14ac:dyDescent="0.25">
      <c r="A2" s="2"/>
      <c r="B2" s="1"/>
      <c r="C2" s="3"/>
      <c r="D2" s="3"/>
      <c r="E2" s="3"/>
      <c r="F2" s="3"/>
      <c r="G2" s="3"/>
      <c r="H2" s="3"/>
      <c r="I2" s="3"/>
      <c r="J2" s="3"/>
    </row>
    <row r="3" spans="1:11" s="6" customFormat="1" x14ac:dyDescent="0.2">
      <c r="A3" s="128"/>
      <c r="B3" s="128"/>
      <c r="C3" s="128"/>
      <c r="D3" s="28" t="s">
        <v>1</v>
      </c>
      <c r="E3" s="28" t="s">
        <v>2</v>
      </c>
      <c r="F3" s="28" t="s">
        <v>3</v>
      </c>
      <c r="G3" s="28" t="s">
        <v>4</v>
      </c>
      <c r="H3" s="28" t="s">
        <v>5</v>
      </c>
      <c r="I3" s="29" t="s">
        <v>17</v>
      </c>
    </row>
    <row r="4" spans="1:11" x14ac:dyDescent="0.2">
      <c r="A4" s="127" t="s">
        <v>34</v>
      </c>
      <c r="B4" s="127"/>
      <c r="C4" s="127"/>
      <c r="D4" s="27">
        <f>'Price Calculation'!X10</f>
        <v>17.038756920878726</v>
      </c>
      <c r="E4" s="72">
        <v>20</v>
      </c>
      <c r="F4" s="72">
        <v>5.8</v>
      </c>
      <c r="G4" s="72">
        <v>5.4</v>
      </c>
      <c r="H4" s="72">
        <v>6</v>
      </c>
      <c r="I4" s="30">
        <f t="shared" ref="I4:I20" si="0">SUM(D4:H4)</f>
        <v>54.238756920878721</v>
      </c>
    </row>
    <row r="5" spans="1:11" x14ac:dyDescent="0.2">
      <c r="A5" s="127" t="s">
        <v>35</v>
      </c>
      <c r="B5" s="127"/>
      <c r="C5" s="127"/>
      <c r="D5" s="66">
        <f>'Price Calculation'!X11</f>
        <v>19.941471571906355</v>
      </c>
      <c r="E5" s="72">
        <v>23.2</v>
      </c>
      <c r="F5" s="72">
        <v>6</v>
      </c>
      <c r="G5" s="72">
        <v>5.4</v>
      </c>
      <c r="H5" s="72">
        <v>5.8</v>
      </c>
      <c r="I5" s="30">
        <f t="shared" si="0"/>
        <v>60.341471571906347</v>
      </c>
      <c r="K5" s="5"/>
    </row>
    <row r="6" spans="1:11" x14ac:dyDescent="0.2">
      <c r="A6" s="127" t="s">
        <v>36</v>
      </c>
      <c r="B6" s="127"/>
      <c r="C6" s="127"/>
      <c r="D6" s="66">
        <f>'Price Calculation'!X12</f>
        <v>18.883610451306417</v>
      </c>
      <c r="E6" s="72">
        <v>8</v>
      </c>
      <c r="F6" s="72">
        <v>2</v>
      </c>
      <c r="G6" s="72">
        <v>2</v>
      </c>
      <c r="H6" s="72">
        <v>2</v>
      </c>
      <c r="I6" s="30">
        <f t="shared" si="0"/>
        <v>32.883610451306417</v>
      </c>
      <c r="K6" s="5"/>
    </row>
    <row r="7" spans="1:11" x14ac:dyDescent="0.2">
      <c r="A7" s="127" t="s">
        <v>37</v>
      </c>
      <c r="B7" s="127"/>
      <c r="C7" s="127"/>
      <c r="D7" s="66">
        <f>'Price Calculation'!X13</f>
        <v>11.711269334642772</v>
      </c>
      <c r="E7" s="72">
        <v>24</v>
      </c>
      <c r="F7" s="72">
        <v>6.2</v>
      </c>
      <c r="G7" s="72">
        <v>6.4</v>
      </c>
      <c r="H7" s="72">
        <v>6</v>
      </c>
      <c r="I7" s="30">
        <f t="shared" si="0"/>
        <v>54.311269334642773</v>
      </c>
    </row>
    <row r="8" spans="1:11" x14ac:dyDescent="0.2">
      <c r="A8" s="127" t="s">
        <v>38</v>
      </c>
      <c r="B8" s="127"/>
      <c r="C8" s="127"/>
      <c r="D8" s="66">
        <f>'Price Calculation'!X14</f>
        <v>24.766355140186917</v>
      </c>
      <c r="E8" s="72">
        <v>30.4</v>
      </c>
      <c r="F8" s="72">
        <v>7.4</v>
      </c>
      <c r="G8" s="72">
        <v>7.4</v>
      </c>
      <c r="H8" s="72">
        <v>7.6</v>
      </c>
      <c r="I8" s="30">
        <f t="shared" si="0"/>
        <v>77.566355140186914</v>
      </c>
    </row>
    <row r="9" spans="1:11" x14ac:dyDescent="0.2">
      <c r="A9" s="127" t="s">
        <v>39</v>
      </c>
      <c r="B9" s="127"/>
      <c r="C9" s="127"/>
      <c r="D9" s="66">
        <f>'Price Calculation'!X15</f>
        <v>20.450160771704176</v>
      </c>
      <c r="E9" s="72">
        <v>40</v>
      </c>
      <c r="F9" s="72">
        <v>10</v>
      </c>
      <c r="G9" s="72">
        <v>10</v>
      </c>
      <c r="H9" s="72">
        <v>10</v>
      </c>
      <c r="I9" s="30">
        <f t="shared" si="0"/>
        <v>90.450160771704176</v>
      </c>
    </row>
    <row r="10" spans="1:11" x14ac:dyDescent="0.2">
      <c r="A10" s="127" t="s">
        <v>40</v>
      </c>
      <c r="B10" s="127"/>
      <c r="C10" s="127"/>
      <c r="D10" s="66">
        <f>'Price Calculation'!X16</f>
        <v>21.486486486486488</v>
      </c>
      <c r="E10" s="72">
        <v>38.4</v>
      </c>
      <c r="F10" s="72">
        <v>9.4</v>
      </c>
      <c r="G10" s="72">
        <v>9</v>
      </c>
      <c r="H10" s="72">
        <v>9.8000000000000007</v>
      </c>
      <c r="I10" s="30">
        <f t="shared" si="0"/>
        <v>88.086486486486493</v>
      </c>
    </row>
    <row r="11" spans="1:11" x14ac:dyDescent="0.2">
      <c r="A11" s="127" t="s">
        <v>41</v>
      </c>
      <c r="B11" s="127"/>
      <c r="C11" s="127"/>
      <c r="D11" s="66">
        <f>'Price Calculation'!X17</f>
        <v>18.524271844660198</v>
      </c>
      <c r="E11" s="72">
        <v>29.6</v>
      </c>
      <c r="F11" s="72">
        <v>6</v>
      </c>
      <c r="G11" s="72">
        <v>7.4</v>
      </c>
      <c r="H11" s="72">
        <v>6.4</v>
      </c>
      <c r="I11" s="30">
        <f t="shared" si="0"/>
        <v>67.924271844660197</v>
      </c>
    </row>
    <row r="12" spans="1:11" x14ac:dyDescent="0.2">
      <c r="A12" s="127" t="s">
        <v>42</v>
      </c>
      <c r="B12" s="127"/>
      <c r="C12" s="127"/>
      <c r="D12" s="66">
        <f>'Price Calculation'!X18</f>
        <v>20.229007633587788</v>
      </c>
      <c r="E12" s="72">
        <v>32</v>
      </c>
      <c r="F12" s="72">
        <v>8</v>
      </c>
      <c r="G12" s="72">
        <v>8</v>
      </c>
      <c r="H12" s="72">
        <v>8</v>
      </c>
      <c r="I12" s="30">
        <f t="shared" si="0"/>
        <v>76.229007633587784</v>
      </c>
    </row>
    <row r="13" spans="1:11" x14ac:dyDescent="0.2">
      <c r="A13" s="127" t="s">
        <v>43</v>
      </c>
      <c r="B13" s="127"/>
      <c r="C13" s="127"/>
      <c r="D13" s="66">
        <f>'Price Calculation'!X19</f>
        <v>20.622568093385219</v>
      </c>
      <c r="E13" s="72">
        <v>24.8</v>
      </c>
      <c r="F13" s="72">
        <v>6.4</v>
      </c>
      <c r="G13" s="72">
        <v>7.4</v>
      </c>
      <c r="H13" s="72">
        <v>7.6</v>
      </c>
      <c r="I13" s="30">
        <f t="shared" si="0"/>
        <v>66.822568093385215</v>
      </c>
    </row>
    <row r="14" spans="1:11" x14ac:dyDescent="0.2">
      <c r="A14" s="127" t="s">
        <v>44</v>
      </c>
      <c r="B14" s="127"/>
      <c r="C14" s="127"/>
      <c r="D14" s="66">
        <f>'Price Calculation'!X20</f>
        <v>30</v>
      </c>
      <c r="E14" s="72">
        <v>21.6</v>
      </c>
      <c r="F14" s="72">
        <v>4.8</v>
      </c>
      <c r="G14" s="72">
        <v>5.8</v>
      </c>
      <c r="H14" s="72">
        <v>4.5999999999999996</v>
      </c>
      <c r="I14" s="30">
        <f t="shared" si="0"/>
        <v>66.8</v>
      </c>
    </row>
    <row r="15" spans="1:11" x14ac:dyDescent="0.2">
      <c r="A15" s="127" t="s">
        <v>45</v>
      </c>
      <c r="B15" s="127"/>
      <c r="C15" s="127"/>
      <c r="D15" s="66">
        <f>'Price Calculation'!X21</f>
        <v>19.406021155410905</v>
      </c>
      <c r="E15" s="72">
        <v>16</v>
      </c>
      <c r="F15" s="72">
        <v>5</v>
      </c>
      <c r="G15" s="72">
        <v>4.4000000000000004</v>
      </c>
      <c r="H15" s="72">
        <v>4</v>
      </c>
      <c r="I15" s="30">
        <f t="shared" si="0"/>
        <v>48.806021155410903</v>
      </c>
    </row>
    <row r="16" spans="1:11" x14ac:dyDescent="0.2">
      <c r="A16" s="127" t="s">
        <v>46</v>
      </c>
      <c r="B16" s="127"/>
      <c r="C16" s="127"/>
      <c r="D16" s="66">
        <f>'Price Calculation'!X22</f>
        <v>19.034317637669592</v>
      </c>
      <c r="E16" s="72">
        <v>40</v>
      </c>
      <c r="F16" s="72">
        <v>10</v>
      </c>
      <c r="G16" s="72">
        <v>10</v>
      </c>
      <c r="H16" s="72">
        <v>10</v>
      </c>
      <c r="I16" s="30">
        <f t="shared" si="0"/>
        <v>89.034317637669588</v>
      </c>
    </row>
    <row r="17" spans="1:9" x14ac:dyDescent="0.2">
      <c r="A17" s="127" t="s">
        <v>47</v>
      </c>
      <c r="B17" s="127"/>
      <c r="C17" s="127"/>
      <c r="D17" s="66">
        <f>'Price Calculation'!X23</f>
        <v>25.945063910796847</v>
      </c>
      <c r="E17" s="72">
        <v>30.4</v>
      </c>
      <c r="F17" s="72">
        <v>8</v>
      </c>
      <c r="G17" s="72">
        <v>7.6</v>
      </c>
      <c r="H17" s="72">
        <v>7.8</v>
      </c>
      <c r="I17" s="30">
        <f t="shared" si="0"/>
        <v>79.745063910796844</v>
      </c>
    </row>
    <row r="18" spans="1:9" x14ac:dyDescent="0.2">
      <c r="A18" s="127" t="s">
        <v>48</v>
      </c>
      <c r="B18" s="127"/>
      <c r="C18" s="127"/>
      <c r="D18" s="66">
        <f>'Price Calculation'!X24</f>
        <v>13.622733114379551</v>
      </c>
      <c r="E18" s="72">
        <v>32.799999999999997</v>
      </c>
      <c r="F18" s="72">
        <v>8</v>
      </c>
      <c r="G18" s="72">
        <v>9</v>
      </c>
      <c r="H18" s="72">
        <v>8</v>
      </c>
      <c r="I18" s="30">
        <f t="shared" si="0"/>
        <v>71.422733114379554</v>
      </c>
    </row>
    <row r="19" spans="1:9" x14ac:dyDescent="0.2">
      <c r="A19" s="127" t="s">
        <v>49</v>
      </c>
      <c r="B19" s="127"/>
      <c r="C19" s="127"/>
      <c r="D19" s="66">
        <f>'Price Calculation'!X25</f>
        <v>19.469387755102041</v>
      </c>
      <c r="E19" s="72">
        <v>40</v>
      </c>
      <c r="F19" s="72">
        <v>10</v>
      </c>
      <c r="G19" s="72">
        <v>10</v>
      </c>
      <c r="H19" s="72">
        <v>10</v>
      </c>
      <c r="I19" s="30">
        <f t="shared" si="0"/>
        <v>89.469387755102048</v>
      </c>
    </row>
    <row r="20" spans="1:9" x14ac:dyDescent="0.2">
      <c r="A20" s="127" t="s">
        <v>50</v>
      </c>
      <c r="B20" s="127"/>
      <c r="C20" s="127"/>
      <c r="D20" s="66">
        <f>'Price Calculation'!X26</f>
        <v>19.710743801652892</v>
      </c>
      <c r="E20" s="72">
        <v>29.6</v>
      </c>
      <c r="F20" s="72">
        <v>7</v>
      </c>
      <c r="G20" s="72">
        <v>7.2</v>
      </c>
      <c r="H20" s="72">
        <v>6</v>
      </c>
      <c r="I20" s="30">
        <f t="shared" si="0"/>
        <v>69.510743801652893</v>
      </c>
    </row>
    <row r="21" spans="1:9" x14ac:dyDescent="0.2">
      <c r="A21" s="127"/>
      <c r="B21" s="127"/>
      <c r="C21" s="127"/>
      <c r="D21" s="66"/>
      <c r="E21" s="27"/>
      <c r="F21" s="27"/>
      <c r="G21" s="27"/>
      <c r="H21" s="27"/>
      <c r="I21" s="30"/>
    </row>
    <row r="22" spans="1:9" x14ac:dyDescent="0.2">
      <c r="A22" s="127"/>
      <c r="B22" s="127"/>
      <c r="C22" s="127"/>
      <c r="D22" s="66"/>
      <c r="E22" s="27"/>
      <c r="F22" s="27"/>
      <c r="G22" s="27"/>
      <c r="H22" s="27"/>
      <c r="I22" s="30"/>
    </row>
    <row r="23" spans="1:9" x14ac:dyDescent="0.2">
      <c r="A23" s="127"/>
      <c r="B23" s="127"/>
      <c r="C23" s="127"/>
      <c r="D23" s="66"/>
      <c r="E23" s="27"/>
      <c r="F23" s="27"/>
      <c r="G23" s="27"/>
      <c r="H23" s="27"/>
      <c r="I23" s="30"/>
    </row>
    <row r="24" spans="1:9" x14ac:dyDescent="0.2">
      <c r="A24" s="127"/>
      <c r="B24" s="127"/>
      <c r="C24" s="127"/>
      <c r="D24" s="66"/>
      <c r="E24" s="27"/>
      <c r="F24" s="27"/>
      <c r="G24" s="27"/>
      <c r="H24" s="27"/>
      <c r="I24" s="30"/>
    </row>
    <row r="25" spans="1:9" x14ac:dyDescent="0.2">
      <c r="A25" s="127"/>
      <c r="B25" s="127"/>
      <c r="C25" s="127"/>
      <c r="D25" s="66"/>
      <c r="E25" s="27"/>
      <c r="F25" s="27"/>
      <c r="G25" s="27"/>
      <c r="H25" s="27"/>
      <c r="I25" s="30"/>
    </row>
  </sheetData>
  <mergeCells count="23">
    <mergeCell ref="A25:C25"/>
    <mergeCell ref="A20:C20"/>
    <mergeCell ref="A21:C21"/>
    <mergeCell ref="A22:C22"/>
    <mergeCell ref="A23:C23"/>
    <mergeCell ref="A24:C24"/>
    <mergeCell ref="A13:C13"/>
    <mergeCell ref="A3:C3"/>
    <mergeCell ref="A4:C4"/>
    <mergeCell ref="A5:C5"/>
    <mergeCell ref="A6:C6"/>
    <mergeCell ref="A7:C7"/>
    <mergeCell ref="A8:C8"/>
    <mergeCell ref="A9:C9"/>
    <mergeCell ref="A10:C10"/>
    <mergeCell ref="A11:C11"/>
    <mergeCell ref="A12:C12"/>
    <mergeCell ref="A19:C19"/>
    <mergeCell ref="A14:C14"/>
    <mergeCell ref="A15:C15"/>
    <mergeCell ref="A16:C16"/>
    <mergeCell ref="A17:C17"/>
    <mergeCell ref="A18:C18"/>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0"/>
  <sheetViews>
    <sheetView workbookViewId="0">
      <selection activeCell="I20" sqref="I20"/>
    </sheetView>
  </sheetViews>
  <sheetFormatPr defaultRowHeight="12.75" x14ac:dyDescent="0.2"/>
  <cols>
    <col min="11" max="11" width="14.42578125" bestFit="1" customWidth="1"/>
  </cols>
  <sheetData>
    <row r="1" spans="1:17" ht="15.75" x14ac:dyDescent="0.25">
      <c r="A1" s="9" t="s">
        <v>0</v>
      </c>
      <c r="B1" s="8"/>
      <c r="C1" s="8"/>
      <c r="D1" s="8"/>
      <c r="E1" s="4"/>
      <c r="F1" s="4"/>
      <c r="G1" s="4"/>
      <c r="H1" s="4"/>
      <c r="I1" s="4"/>
    </row>
    <row r="2" spans="1:17" ht="15.75" x14ac:dyDescent="0.25">
      <c r="A2" s="4"/>
      <c r="B2" s="3"/>
      <c r="C2" s="3"/>
      <c r="D2" s="3"/>
      <c r="E2" s="3"/>
      <c r="F2" s="3"/>
      <c r="G2" s="3"/>
      <c r="H2" s="3"/>
      <c r="I2" s="3"/>
    </row>
    <row r="3" spans="1:17" x14ac:dyDescent="0.2">
      <c r="A3" s="128"/>
      <c r="B3" s="128"/>
      <c r="C3" s="128"/>
      <c r="D3" s="28" t="s">
        <v>1</v>
      </c>
      <c r="E3" s="28" t="s">
        <v>2</v>
      </c>
      <c r="F3" s="28" t="s">
        <v>3</v>
      </c>
      <c r="G3" s="28" t="s">
        <v>4</v>
      </c>
      <c r="H3" s="28" t="s">
        <v>5</v>
      </c>
      <c r="I3" s="29" t="s">
        <v>17</v>
      </c>
      <c r="J3" s="6"/>
      <c r="K3" s="6"/>
      <c r="L3" s="6"/>
      <c r="M3" s="6"/>
      <c r="N3" s="6"/>
      <c r="O3" s="6"/>
      <c r="P3" s="6"/>
      <c r="Q3" s="6"/>
    </row>
    <row r="4" spans="1:17" x14ac:dyDescent="0.2">
      <c r="A4" s="127" t="s">
        <v>34</v>
      </c>
      <c r="B4" s="127"/>
      <c r="C4" s="127"/>
      <c r="D4" s="66">
        <f>'Price Calculation'!X10</f>
        <v>17.038756920878726</v>
      </c>
      <c r="E4" s="75">
        <v>12</v>
      </c>
      <c r="F4" s="75">
        <v>3.6</v>
      </c>
      <c r="G4" s="75">
        <v>3.6</v>
      </c>
      <c r="H4" s="75">
        <v>4</v>
      </c>
      <c r="I4" s="30">
        <f t="shared" ref="I4:I20" si="0">SUM(D4:H4)</f>
        <v>40.238756920878728</v>
      </c>
      <c r="J4" s="7"/>
      <c r="K4" s="7"/>
      <c r="L4" s="7"/>
      <c r="M4" s="7"/>
      <c r="N4" s="7"/>
      <c r="O4" s="7"/>
      <c r="P4" s="7"/>
      <c r="Q4" s="7"/>
    </row>
    <row r="5" spans="1:17" x14ac:dyDescent="0.2">
      <c r="A5" s="127" t="s">
        <v>35</v>
      </c>
      <c r="B5" s="127"/>
      <c r="C5" s="127"/>
      <c r="D5" s="66">
        <f>'Price Calculation'!X11</f>
        <v>19.941471571906355</v>
      </c>
      <c r="E5" s="75">
        <v>14.4</v>
      </c>
      <c r="F5" s="75">
        <v>4</v>
      </c>
      <c r="G5" s="75">
        <v>4</v>
      </c>
      <c r="H5" s="75">
        <v>4.2</v>
      </c>
      <c r="I5" s="30">
        <f t="shared" si="0"/>
        <v>46.541471571906357</v>
      </c>
      <c r="J5" s="7"/>
      <c r="K5" s="7"/>
      <c r="L5" s="7"/>
      <c r="M5" s="7"/>
      <c r="N5" s="7"/>
      <c r="O5" s="7"/>
      <c r="P5" s="7"/>
      <c r="Q5" s="7"/>
    </row>
    <row r="6" spans="1:17" x14ac:dyDescent="0.2">
      <c r="A6" s="127" t="s">
        <v>36</v>
      </c>
      <c r="B6" s="127"/>
      <c r="C6" s="127"/>
      <c r="D6" s="66">
        <f>'Price Calculation'!X12</f>
        <v>18.883610451306417</v>
      </c>
      <c r="E6" s="75">
        <v>8</v>
      </c>
      <c r="F6" s="75">
        <v>2</v>
      </c>
      <c r="G6" s="75">
        <v>2</v>
      </c>
      <c r="H6" s="75">
        <v>2</v>
      </c>
      <c r="I6" s="30">
        <f t="shared" si="0"/>
        <v>32.883610451306417</v>
      </c>
      <c r="J6" s="7"/>
      <c r="K6" s="7"/>
      <c r="L6" s="7"/>
      <c r="M6" s="7"/>
      <c r="N6" s="7"/>
      <c r="O6" s="7"/>
      <c r="P6" s="7"/>
      <c r="Q6" s="7"/>
    </row>
    <row r="7" spans="1:17" x14ac:dyDescent="0.2">
      <c r="A7" s="127" t="s">
        <v>37</v>
      </c>
      <c r="B7" s="127"/>
      <c r="C7" s="127"/>
      <c r="D7" s="66">
        <f>'Price Calculation'!X13</f>
        <v>11.711269334642772</v>
      </c>
      <c r="E7" s="75">
        <v>8</v>
      </c>
      <c r="F7" s="75">
        <v>3.2</v>
      </c>
      <c r="G7" s="75">
        <v>4</v>
      </c>
      <c r="H7" s="75">
        <v>4</v>
      </c>
      <c r="I7" s="30">
        <f t="shared" si="0"/>
        <v>30.911269334642771</v>
      </c>
      <c r="J7" s="7"/>
      <c r="K7" s="7"/>
      <c r="L7" s="7"/>
      <c r="M7" s="7"/>
      <c r="N7" s="7"/>
      <c r="O7" s="7"/>
      <c r="P7" s="7"/>
      <c r="Q7" s="7"/>
    </row>
    <row r="8" spans="1:17" x14ac:dyDescent="0.2">
      <c r="A8" s="127" t="s">
        <v>38</v>
      </c>
      <c r="B8" s="127"/>
      <c r="C8" s="127"/>
      <c r="D8" s="66">
        <f>'Price Calculation'!X14</f>
        <v>24.766355140186917</v>
      </c>
      <c r="E8" s="75">
        <v>24</v>
      </c>
      <c r="F8" s="75">
        <v>6.2</v>
      </c>
      <c r="G8" s="75">
        <v>6.4</v>
      </c>
      <c r="H8" s="75">
        <v>7</v>
      </c>
      <c r="I8" s="30">
        <f t="shared" si="0"/>
        <v>68.366355140186926</v>
      </c>
      <c r="J8" s="7"/>
      <c r="K8" s="7"/>
      <c r="L8" s="7"/>
      <c r="M8" s="7"/>
      <c r="N8" s="7"/>
      <c r="O8" s="7"/>
      <c r="P8" s="7"/>
      <c r="Q8" s="7"/>
    </row>
    <row r="9" spans="1:17" x14ac:dyDescent="0.2">
      <c r="A9" s="127" t="s">
        <v>39</v>
      </c>
      <c r="B9" s="127"/>
      <c r="C9" s="127"/>
      <c r="D9" s="66">
        <f>'Price Calculation'!X15</f>
        <v>20.450160771704176</v>
      </c>
      <c r="E9" s="75">
        <v>39.200000000000003</v>
      </c>
      <c r="F9" s="75">
        <v>9.8000000000000007</v>
      </c>
      <c r="G9" s="75">
        <v>9.6</v>
      </c>
      <c r="H9" s="75">
        <v>9.8000000000000007</v>
      </c>
      <c r="I9" s="30">
        <f t="shared" si="0"/>
        <v>88.850160771704168</v>
      </c>
      <c r="J9" s="7"/>
      <c r="K9" s="7"/>
      <c r="L9" s="7"/>
      <c r="M9" s="7"/>
      <c r="N9" s="7"/>
      <c r="O9" s="7"/>
      <c r="P9" s="7"/>
      <c r="Q9" s="7"/>
    </row>
    <row r="10" spans="1:17" x14ac:dyDescent="0.2">
      <c r="A10" s="127" t="s">
        <v>40</v>
      </c>
      <c r="B10" s="127"/>
      <c r="C10" s="127"/>
      <c r="D10" s="66">
        <f>'Price Calculation'!X16</f>
        <v>21.486486486486488</v>
      </c>
      <c r="E10" s="75">
        <v>32.799999999999997</v>
      </c>
      <c r="F10" s="75">
        <v>8.1999999999999993</v>
      </c>
      <c r="G10" s="75">
        <v>8.1999999999999993</v>
      </c>
      <c r="H10" s="75">
        <v>8</v>
      </c>
      <c r="I10" s="30">
        <f t="shared" si="0"/>
        <v>78.686486486486487</v>
      </c>
      <c r="J10" s="7"/>
      <c r="K10" s="7"/>
      <c r="L10" s="7"/>
      <c r="M10" s="7"/>
      <c r="N10" s="7"/>
      <c r="O10" s="7"/>
      <c r="P10" s="7"/>
      <c r="Q10" s="7"/>
    </row>
    <row r="11" spans="1:17" x14ac:dyDescent="0.2">
      <c r="A11" s="127" t="s">
        <v>41</v>
      </c>
      <c r="B11" s="127"/>
      <c r="C11" s="127"/>
      <c r="D11" s="66">
        <f>'Price Calculation'!X17</f>
        <v>18.524271844660198</v>
      </c>
      <c r="E11" s="75">
        <v>16</v>
      </c>
      <c r="F11" s="75">
        <v>4</v>
      </c>
      <c r="G11" s="75">
        <v>4</v>
      </c>
      <c r="H11" s="75">
        <v>4</v>
      </c>
      <c r="I11" s="30">
        <f t="shared" si="0"/>
        <v>46.524271844660198</v>
      </c>
      <c r="J11" s="7"/>
      <c r="K11" s="7"/>
      <c r="L11" s="7"/>
      <c r="M11" s="7"/>
      <c r="N11" s="7"/>
      <c r="O11" s="7"/>
      <c r="P11" s="7"/>
      <c r="Q11" s="7"/>
    </row>
    <row r="12" spans="1:17" x14ac:dyDescent="0.2">
      <c r="A12" s="127" t="s">
        <v>42</v>
      </c>
      <c r="B12" s="127"/>
      <c r="C12" s="127"/>
      <c r="D12" s="66">
        <f>'Price Calculation'!X18</f>
        <v>20.229007633587788</v>
      </c>
      <c r="E12" s="75">
        <v>30.4</v>
      </c>
      <c r="F12" s="75">
        <v>8</v>
      </c>
      <c r="G12" s="75">
        <v>7</v>
      </c>
      <c r="H12" s="75">
        <v>9</v>
      </c>
      <c r="I12" s="30">
        <f t="shared" si="0"/>
        <v>74.62900763358779</v>
      </c>
      <c r="J12" s="7"/>
      <c r="K12" s="7"/>
      <c r="L12" s="7"/>
      <c r="M12" s="7"/>
      <c r="N12" s="7"/>
      <c r="O12" s="7"/>
      <c r="P12" s="7"/>
      <c r="Q12" s="7"/>
    </row>
    <row r="13" spans="1:17" x14ac:dyDescent="0.2">
      <c r="A13" s="127" t="s">
        <v>43</v>
      </c>
      <c r="B13" s="127"/>
      <c r="C13" s="127"/>
      <c r="D13" s="66">
        <f>'Price Calculation'!X19</f>
        <v>20.622568093385219</v>
      </c>
      <c r="E13" s="75">
        <v>14.4</v>
      </c>
      <c r="F13" s="75">
        <v>4</v>
      </c>
      <c r="G13" s="75">
        <v>2</v>
      </c>
      <c r="H13" s="75">
        <v>4</v>
      </c>
      <c r="I13" s="30">
        <f t="shared" si="0"/>
        <v>45.022568093385217</v>
      </c>
      <c r="J13" s="7"/>
      <c r="K13" s="7"/>
      <c r="L13" s="7"/>
      <c r="M13" s="7"/>
      <c r="N13" s="7"/>
      <c r="O13" s="7"/>
      <c r="P13" s="7"/>
      <c r="Q13" s="7"/>
    </row>
    <row r="14" spans="1:17" x14ac:dyDescent="0.2">
      <c r="A14" s="127" t="s">
        <v>44</v>
      </c>
      <c r="B14" s="127"/>
      <c r="C14" s="127"/>
      <c r="D14" s="66">
        <f>'Price Calculation'!X20</f>
        <v>30</v>
      </c>
      <c r="E14" s="75">
        <v>16</v>
      </c>
      <c r="F14" s="75">
        <v>3.6</v>
      </c>
      <c r="G14" s="75">
        <v>4</v>
      </c>
      <c r="H14" s="75">
        <v>7</v>
      </c>
      <c r="I14" s="30">
        <f t="shared" si="0"/>
        <v>60.6</v>
      </c>
      <c r="J14" s="7"/>
      <c r="K14" s="7"/>
      <c r="L14" s="7"/>
      <c r="M14" s="7"/>
      <c r="N14" s="7"/>
      <c r="O14" s="7"/>
      <c r="P14" s="7"/>
      <c r="Q14" s="7"/>
    </row>
    <row r="15" spans="1:17" x14ac:dyDescent="0.2">
      <c r="A15" s="127" t="s">
        <v>45</v>
      </c>
      <c r="B15" s="127"/>
      <c r="C15" s="127"/>
      <c r="D15" s="66">
        <f>'Price Calculation'!X21</f>
        <v>19.406021155410905</v>
      </c>
      <c r="E15" s="75">
        <v>8</v>
      </c>
      <c r="F15" s="75">
        <v>2</v>
      </c>
      <c r="G15" s="75">
        <v>2</v>
      </c>
      <c r="H15" s="75">
        <v>2</v>
      </c>
      <c r="I15" s="30">
        <f t="shared" si="0"/>
        <v>33.406021155410905</v>
      </c>
      <c r="J15" s="7"/>
      <c r="K15" s="7"/>
      <c r="L15" s="7"/>
      <c r="M15" s="7"/>
      <c r="N15" s="7"/>
      <c r="O15" s="7"/>
      <c r="P15" s="7"/>
      <c r="Q15" s="7"/>
    </row>
    <row r="16" spans="1:17" x14ac:dyDescent="0.2">
      <c r="A16" s="127" t="s">
        <v>46</v>
      </c>
      <c r="B16" s="127"/>
      <c r="C16" s="127"/>
      <c r="D16" s="66">
        <f>'Price Calculation'!X22</f>
        <v>19.034317637669592</v>
      </c>
      <c r="E16" s="75">
        <v>39.200000000000003</v>
      </c>
      <c r="F16" s="75">
        <v>9.8000000000000007</v>
      </c>
      <c r="G16" s="75">
        <v>9.4</v>
      </c>
      <c r="H16" s="75">
        <v>9.8000000000000007</v>
      </c>
      <c r="I16" s="30">
        <f t="shared" si="0"/>
        <v>87.234317637669591</v>
      </c>
      <c r="J16" s="7"/>
      <c r="K16" s="7"/>
      <c r="L16" s="7"/>
      <c r="M16" s="7"/>
      <c r="N16" s="7"/>
      <c r="O16" s="7"/>
      <c r="P16" s="7"/>
      <c r="Q16" s="7"/>
    </row>
    <row r="17" spans="1:17" x14ac:dyDescent="0.2">
      <c r="A17" s="127" t="s">
        <v>47</v>
      </c>
      <c r="B17" s="127"/>
      <c r="C17" s="127"/>
      <c r="D17" s="66">
        <f>'Price Calculation'!X23</f>
        <v>25.945063910796847</v>
      </c>
      <c r="E17" s="75">
        <v>27.2</v>
      </c>
      <c r="F17" s="75">
        <v>6</v>
      </c>
      <c r="G17" s="75">
        <v>7.6</v>
      </c>
      <c r="H17" s="75">
        <v>8</v>
      </c>
      <c r="I17" s="30">
        <f t="shared" si="0"/>
        <v>74.745063910796844</v>
      </c>
      <c r="J17" s="7"/>
      <c r="K17" s="7"/>
      <c r="L17" s="7"/>
      <c r="M17" s="7"/>
      <c r="N17" s="7"/>
      <c r="O17" s="7"/>
      <c r="P17" s="7"/>
      <c r="Q17" s="7"/>
    </row>
    <row r="18" spans="1:17" x14ac:dyDescent="0.2">
      <c r="A18" s="127" t="s">
        <v>48</v>
      </c>
      <c r="B18" s="127"/>
      <c r="C18" s="127"/>
      <c r="D18" s="66">
        <f>'Price Calculation'!X24</f>
        <v>13.622733114379551</v>
      </c>
      <c r="E18" s="75">
        <v>31.2</v>
      </c>
      <c r="F18" s="75">
        <v>7.6</v>
      </c>
      <c r="G18" s="75">
        <v>7.8</v>
      </c>
      <c r="H18" s="75">
        <v>8</v>
      </c>
      <c r="I18" s="30">
        <f t="shared" si="0"/>
        <v>68.222733114379551</v>
      </c>
      <c r="J18" s="7"/>
      <c r="K18" s="7"/>
      <c r="L18" s="7"/>
      <c r="M18" s="7"/>
      <c r="N18" s="7"/>
      <c r="O18" s="7"/>
      <c r="P18" s="7"/>
      <c r="Q18" s="7"/>
    </row>
    <row r="19" spans="1:17" x14ac:dyDescent="0.2">
      <c r="A19" s="127" t="s">
        <v>49</v>
      </c>
      <c r="B19" s="127"/>
      <c r="C19" s="127"/>
      <c r="D19" s="66">
        <f>'Price Calculation'!X25</f>
        <v>19.469387755102041</v>
      </c>
      <c r="E19" s="75">
        <v>39.200000000000003</v>
      </c>
      <c r="F19" s="75">
        <v>9.8000000000000007</v>
      </c>
      <c r="G19" s="75">
        <v>9.6</v>
      </c>
      <c r="H19" s="75">
        <v>9.8000000000000007</v>
      </c>
      <c r="I19" s="30">
        <f t="shared" si="0"/>
        <v>87.869387755102039</v>
      </c>
      <c r="J19" s="7"/>
      <c r="K19" s="7"/>
      <c r="L19" s="7"/>
      <c r="M19" s="7"/>
      <c r="N19" s="7"/>
      <c r="O19" s="7"/>
      <c r="P19" s="7"/>
      <c r="Q19" s="7"/>
    </row>
    <row r="20" spans="1:17" x14ac:dyDescent="0.2">
      <c r="A20" s="127" t="s">
        <v>50</v>
      </c>
      <c r="B20" s="127"/>
      <c r="C20" s="127"/>
      <c r="D20" s="66">
        <f>'Price Calculation'!X26</f>
        <v>19.710743801652892</v>
      </c>
      <c r="E20" s="75">
        <v>35.200000000000003</v>
      </c>
      <c r="F20" s="75">
        <v>8</v>
      </c>
      <c r="G20" s="75">
        <v>8</v>
      </c>
      <c r="H20" s="75">
        <v>8.8000000000000007</v>
      </c>
      <c r="I20" s="30">
        <f t="shared" si="0"/>
        <v>79.710743801652896</v>
      </c>
      <c r="J20" s="7"/>
      <c r="K20" s="7"/>
      <c r="L20" s="7"/>
      <c r="M20" s="7"/>
      <c r="N20" s="7"/>
      <c r="O20" s="7"/>
      <c r="P20" s="7"/>
      <c r="Q20" s="7"/>
    </row>
    <row r="21" spans="1:17" x14ac:dyDescent="0.2">
      <c r="A21" s="127"/>
      <c r="B21" s="127"/>
      <c r="C21" s="127"/>
      <c r="D21" s="66"/>
      <c r="E21" s="66"/>
      <c r="F21" s="66"/>
      <c r="G21" s="66"/>
      <c r="H21" s="66"/>
      <c r="I21" s="30"/>
      <c r="J21" s="7"/>
      <c r="K21" s="7"/>
      <c r="L21" s="7"/>
      <c r="M21" s="7"/>
      <c r="N21" s="7"/>
      <c r="O21" s="7"/>
      <c r="P21" s="7"/>
      <c r="Q21" s="7"/>
    </row>
    <row r="22" spans="1:17" x14ac:dyDescent="0.2">
      <c r="A22" s="127"/>
      <c r="B22" s="127"/>
      <c r="C22" s="127"/>
      <c r="D22" s="66"/>
      <c r="E22" s="66"/>
      <c r="F22" s="66"/>
      <c r="G22" s="66"/>
      <c r="H22" s="66"/>
      <c r="I22" s="30"/>
      <c r="J22" s="7"/>
      <c r="K22" s="7"/>
      <c r="L22" s="7"/>
      <c r="M22" s="7"/>
      <c r="N22" s="7"/>
      <c r="O22" s="7"/>
      <c r="P22" s="7"/>
      <c r="Q22" s="7"/>
    </row>
    <row r="23" spans="1:17" x14ac:dyDescent="0.2">
      <c r="A23" s="127"/>
      <c r="B23" s="127"/>
      <c r="C23" s="127"/>
      <c r="D23" s="66"/>
      <c r="E23" s="66"/>
      <c r="F23" s="66"/>
      <c r="G23" s="66"/>
      <c r="H23" s="66"/>
      <c r="I23" s="30"/>
      <c r="J23" s="7"/>
      <c r="K23" s="7"/>
      <c r="L23" s="7"/>
      <c r="M23" s="7"/>
      <c r="N23" s="7"/>
      <c r="O23" s="7"/>
      <c r="P23" s="7"/>
      <c r="Q23" s="7"/>
    </row>
    <row r="24" spans="1:17" x14ac:dyDescent="0.2">
      <c r="A24" s="127"/>
      <c r="B24" s="127"/>
      <c r="C24" s="127"/>
      <c r="D24" s="66"/>
      <c r="E24" s="66"/>
      <c r="F24" s="66"/>
      <c r="G24" s="66"/>
      <c r="H24" s="66"/>
      <c r="I24" s="30"/>
      <c r="J24" s="7"/>
      <c r="K24" s="7"/>
      <c r="L24" s="7"/>
      <c r="M24" s="7"/>
      <c r="N24" s="7"/>
      <c r="O24" s="7"/>
      <c r="P24" s="7"/>
      <c r="Q24" s="7"/>
    </row>
    <row r="25" spans="1:17" x14ac:dyDescent="0.2">
      <c r="A25" s="127"/>
      <c r="B25" s="127"/>
      <c r="C25" s="127"/>
      <c r="D25" s="66"/>
      <c r="E25" s="66"/>
      <c r="F25" s="66"/>
      <c r="G25" s="66"/>
      <c r="H25" s="66"/>
      <c r="I25" s="30"/>
      <c r="J25" s="7"/>
      <c r="K25" s="7"/>
      <c r="L25" s="7"/>
      <c r="M25" s="7"/>
      <c r="N25" s="7"/>
      <c r="O25" s="7"/>
      <c r="P25" s="7"/>
      <c r="Q25" s="7"/>
    </row>
    <row r="26" spans="1:17" x14ac:dyDescent="0.2">
      <c r="A26" s="7"/>
      <c r="B26" s="7"/>
      <c r="C26" s="7"/>
      <c r="D26" s="7"/>
      <c r="E26" s="7"/>
      <c r="F26" s="7"/>
      <c r="G26" s="7"/>
      <c r="H26" s="7"/>
      <c r="I26" s="7"/>
      <c r="J26" s="7"/>
      <c r="K26" s="7"/>
      <c r="L26" s="7"/>
      <c r="M26" s="7"/>
      <c r="N26" s="7"/>
      <c r="O26" s="7"/>
      <c r="P26" s="7"/>
      <c r="Q26" s="7"/>
    </row>
    <row r="27" spans="1:17" x14ac:dyDescent="0.2">
      <c r="A27" s="7"/>
      <c r="B27" s="7"/>
      <c r="C27" s="7"/>
      <c r="D27" s="7"/>
      <c r="E27" s="7"/>
      <c r="F27" s="7"/>
      <c r="G27" s="7"/>
      <c r="H27" s="7"/>
      <c r="I27" s="7"/>
      <c r="J27" s="7"/>
      <c r="K27" s="7"/>
      <c r="L27" s="7"/>
      <c r="M27" s="7"/>
      <c r="N27" s="7"/>
      <c r="O27" s="7"/>
      <c r="P27" s="7"/>
      <c r="Q27" s="7"/>
    </row>
    <row r="28" spans="1:17" x14ac:dyDescent="0.2">
      <c r="A28" s="7"/>
      <c r="B28" s="7"/>
      <c r="C28" s="7"/>
      <c r="D28" s="7"/>
      <c r="E28" s="7"/>
      <c r="F28" s="7"/>
      <c r="G28" s="7"/>
      <c r="H28" s="7"/>
      <c r="I28" s="7"/>
      <c r="J28" s="7"/>
      <c r="K28" s="7"/>
      <c r="L28" s="7"/>
      <c r="M28" s="7"/>
      <c r="N28" s="7"/>
      <c r="O28" s="7"/>
      <c r="P28" s="7"/>
      <c r="Q28" s="7"/>
    </row>
    <row r="29" spans="1:17" x14ac:dyDescent="0.2">
      <c r="A29" s="7"/>
      <c r="B29" s="7"/>
      <c r="C29" s="7"/>
      <c r="D29" s="7"/>
      <c r="E29" s="7"/>
      <c r="F29" s="7"/>
      <c r="G29" s="7"/>
      <c r="H29" s="7"/>
      <c r="I29" s="7"/>
      <c r="J29" s="7"/>
      <c r="K29" s="7"/>
      <c r="L29" s="7"/>
      <c r="M29" s="7"/>
      <c r="N29" s="7"/>
      <c r="O29" s="7"/>
      <c r="P29" s="7"/>
      <c r="Q29" s="7"/>
    </row>
    <row r="30" spans="1:17" x14ac:dyDescent="0.2">
      <c r="A30" s="7"/>
      <c r="B30" s="7"/>
      <c r="C30" s="7"/>
      <c r="D30" s="7"/>
      <c r="E30" s="7"/>
      <c r="F30" s="7"/>
      <c r="G30" s="7"/>
      <c r="H30" s="7"/>
      <c r="I30" s="7"/>
      <c r="J30" s="7"/>
      <c r="K30" s="7"/>
      <c r="L30" s="7"/>
      <c r="M30" s="7"/>
      <c r="N30" s="7"/>
      <c r="O30" s="7"/>
      <c r="P30" s="7"/>
      <c r="Q30" s="7"/>
    </row>
  </sheetData>
  <mergeCells count="23">
    <mergeCell ref="A23:C23"/>
    <mergeCell ref="A24:C24"/>
    <mergeCell ref="A25:C25"/>
    <mergeCell ref="A18:C18"/>
    <mergeCell ref="A19:C19"/>
    <mergeCell ref="A20:C20"/>
    <mergeCell ref="A21:C21"/>
    <mergeCell ref="A22:C22"/>
    <mergeCell ref="A13:C13"/>
    <mergeCell ref="A14:C14"/>
    <mergeCell ref="A15:C15"/>
    <mergeCell ref="A16:C16"/>
    <mergeCell ref="A17:C17"/>
    <mergeCell ref="A8:C8"/>
    <mergeCell ref="A9:C9"/>
    <mergeCell ref="A10:C10"/>
    <mergeCell ref="A11:C11"/>
    <mergeCell ref="A12:C12"/>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0"/>
  <sheetViews>
    <sheetView workbookViewId="0">
      <selection activeCell="I22" sqref="I22"/>
    </sheetView>
  </sheetViews>
  <sheetFormatPr defaultRowHeight="12.75" x14ac:dyDescent="0.2"/>
  <cols>
    <col min="10" max="10" width="9.85546875" bestFit="1" customWidth="1"/>
    <col min="11" max="11" width="14.42578125" bestFit="1" customWidth="1"/>
  </cols>
  <sheetData>
    <row r="1" spans="1:17" ht="15.75" x14ac:dyDescent="0.25">
      <c r="A1" s="9" t="s">
        <v>0</v>
      </c>
      <c r="B1" s="8"/>
      <c r="C1" s="8"/>
      <c r="D1" s="8"/>
      <c r="E1" s="4"/>
      <c r="F1" s="4"/>
      <c r="G1" s="4"/>
      <c r="H1" s="4"/>
      <c r="I1" s="4"/>
      <c r="J1" s="7"/>
    </row>
    <row r="2" spans="1:17" ht="15.75" x14ac:dyDescent="0.25">
      <c r="A2" s="4"/>
      <c r="B2" s="3"/>
      <c r="C2" s="3"/>
      <c r="D2" s="3"/>
      <c r="E2" s="3"/>
      <c r="F2" s="3"/>
      <c r="G2" s="3"/>
      <c r="H2" s="3"/>
      <c r="I2" s="3"/>
    </row>
    <row r="3" spans="1:17" x14ac:dyDescent="0.2">
      <c r="A3" s="128"/>
      <c r="B3" s="128"/>
      <c r="C3" s="128"/>
      <c r="D3" s="28" t="s">
        <v>1</v>
      </c>
      <c r="E3" s="28" t="s">
        <v>2</v>
      </c>
      <c r="F3" s="28" t="s">
        <v>3</v>
      </c>
      <c r="G3" s="28" t="s">
        <v>4</v>
      </c>
      <c r="H3" s="28" t="s">
        <v>5</v>
      </c>
      <c r="I3" s="29" t="s">
        <v>17</v>
      </c>
      <c r="J3" s="6"/>
      <c r="K3" s="6"/>
      <c r="L3" s="6"/>
      <c r="M3" s="6"/>
      <c r="N3" s="6"/>
      <c r="O3" s="6"/>
      <c r="P3" s="6"/>
      <c r="Q3" s="6"/>
    </row>
    <row r="4" spans="1:17" x14ac:dyDescent="0.2">
      <c r="A4" s="127" t="s">
        <v>34</v>
      </c>
      <c r="B4" s="127"/>
      <c r="C4" s="127"/>
      <c r="D4" s="66">
        <f>'Price Calculation'!X10</f>
        <v>17.038756920878726</v>
      </c>
      <c r="E4" s="73">
        <v>8</v>
      </c>
      <c r="F4" s="73">
        <v>2</v>
      </c>
      <c r="G4" s="73">
        <v>2</v>
      </c>
      <c r="H4" s="73">
        <v>2</v>
      </c>
      <c r="I4" s="30">
        <f t="shared" ref="I4:I20" si="0">SUM(D4:H4)</f>
        <v>31.038756920878726</v>
      </c>
      <c r="J4" s="7"/>
      <c r="K4" s="7"/>
      <c r="L4" s="7"/>
      <c r="M4" s="7"/>
      <c r="N4" s="7"/>
      <c r="O4" s="7"/>
      <c r="P4" s="7"/>
      <c r="Q4" s="7"/>
    </row>
    <row r="5" spans="1:17" x14ac:dyDescent="0.2">
      <c r="A5" s="127" t="s">
        <v>35</v>
      </c>
      <c r="B5" s="127"/>
      <c r="C5" s="127"/>
      <c r="D5" s="66">
        <f>'Price Calculation'!X11</f>
        <v>19.941471571906355</v>
      </c>
      <c r="E5" s="73">
        <v>8</v>
      </c>
      <c r="F5" s="73">
        <v>2</v>
      </c>
      <c r="G5" s="73">
        <v>2</v>
      </c>
      <c r="H5" s="73">
        <v>2</v>
      </c>
      <c r="I5" s="30">
        <f t="shared" si="0"/>
        <v>33.941471571906355</v>
      </c>
      <c r="J5" s="7"/>
      <c r="K5" s="7"/>
      <c r="L5" s="7"/>
      <c r="M5" s="7"/>
      <c r="N5" s="7"/>
      <c r="O5" s="7"/>
      <c r="P5" s="7"/>
      <c r="Q5" s="7"/>
    </row>
    <row r="6" spans="1:17" x14ac:dyDescent="0.2">
      <c r="A6" s="127" t="s">
        <v>36</v>
      </c>
      <c r="B6" s="127"/>
      <c r="C6" s="127"/>
      <c r="D6" s="66">
        <f>'Price Calculation'!X12</f>
        <v>18.883610451306417</v>
      </c>
      <c r="E6" s="73">
        <v>8</v>
      </c>
      <c r="F6" s="73">
        <v>4</v>
      </c>
      <c r="G6" s="73">
        <v>4</v>
      </c>
      <c r="H6" s="73">
        <v>2</v>
      </c>
      <c r="I6" s="30">
        <f t="shared" si="0"/>
        <v>36.883610451306417</v>
      </c>
      <c r="J6" s="7"/>
      <c r="K6" s="7"/>
      <c r="L6" s="7"/>
      <c r="M6" s="7"/>
      <c r="N6" s="7"/>
      <c r="O6" s="7"/>
      <c r="P6" s="7"/>
      <c r="Q6" s="7"/>
    </row>
    <row r="7" spans="1:17" x14ac:dyDescent="0.2">
      <c r="A7" s="127" t="s">
        <v>37</v>
      </c>
      <c r="B7" s="127"/>
      <c r="C7" s="127"/>
      <c r="D7" s="66">
        <f>'Price Calculation'!X13</f>
        <v>11.711269334642772</v>
      </c>
      <c r="E7" s="73">
        <v>16</v>
      </c>
      <c r="F7" s="73">
        <v>6</v>
      </c>
      <c r="G7" s="73">
        <v>4</v>
      </c>
      <c r="H7" s="73">
        <v>4</v>
      </c>
      <c r="I7" s="30">
        <f t="shared" si="0"/>
        <v>41.711269334642772</v>
      </c>
      <c r="J7" s="7"/>
      <c r="K7" s="7"/>
      <c r="L7" s="7"/>
      <c r="M7" s="7"/>
      <c r="N7" s="7"/>
      <c r="O7" s="7"/>
      <c r="P7" s="7"/>
      <c r="Q7" s="7"/>
    </row>
    <row r="8" spans="1:17" x14ac:dyDescent="0.2">
      <c r="A8" s="127" t="s">
        <v>38</v>
      </c>
      <c r="B8" s="127"/>
      <c r="C8" s="127"/>
      <c r="D8" s="66">
        <f>'Price Calculation'!X14</f>
        <v>24.766355140186917</v>
      </c>
      <c r="E8" s="73">
        <v>24</v>
      </c>
      <c r="F8" s="73">
        <v>6</v>
      </c>
      <c r="G8" s="73">
        <v>6</v>
      </c>
      <c r="H8" s="73">
        <v>6</v>
      </c>
      <c r="I8" s="30">
        <f t="shared" si="0"/>
        <v>66.766355140186917</v>
      </c>
      <c r="J8" s="7"/>
      <c r="K8" s="7"/>
      <c r="L8" s="7"/>
      <c r="M8" s="7"/>
      <c r="N8" s="7"/>
      <c r="O8" s="7"/>
      <c r="P8" s="7"/>
      <c r="Q8" s="7"/>
    </row>
    <row r="9" spans="1:17" x14ac:dyDescent="0.2">
      <c r="A9" s="127" t="s">
        <v>39</v>
      </c>
      <c r="B9" s="127"/>
      <c r="C9" s="127"/>
      <c r="D9" s="66">
        <f>'Price Calculation'!X15</f>
        <v>20.450160771704176</v>
      </c>
      <c r="E9" s="73">
        <v>24</v>
      </c>
      <c r="F9" s="73">
        <v>6</v>
      </c>
      <c r="G9" s="73">
        <v>6</v>
      </c>
      <c r="H9" s="73">
        <v>8</v>
      </c>
      <c r="I9" s="30">
        <f t="shared" si="0"/>
        <v>64.450160771704176</v>
      </c>
      <c r="J9" s="7"/>
      <c r="K9" s="7"/>
      <c r="L9" s="7"/>
      <c r="M9" s="7"/>
      <c r="N9" s="7"/>
      <c r="O9" s="7"/>
      <c r="P9" s="7"/>
      <c r="Q9" s="7"/>
    </row>
    <row r="10" spans="1:17" x14ac:dyDescent="0.2">
      <c r="A10" s="127" t="s">
        <v>40</v>
      </c>
      <c r="B10" s="127"/>
      <c r="C10" s="127"/>
      <c r="D10" s="66">
        <f>'Price Calculation'!X16</f>
        <v>21.486486486486488</v>
      </c>
      <c r="E10" s="73">
        <v>16</v>
      </c>
      <c r="F10" s="73">
        <v>4</v>
      </c>
      <c r="G10" s="73">
        <v>6</v>
      </c>
      <c r="H10" s="73">
        <v>4</v>
      </c>
      <c r="I10" s="30">
        <f t="shared" si="0"/>
        <v>51.486486486486484</v>
      </c>
      <c r="J10" s="7"/>
      <c r="K10" s="7"/>
      <c r="L10" s="7"/>
      <c r="M10" s="7"/>
      <c r="N10" s="7"/>
      <c r="O10" s="7"/>
      <c r="P10" s="7"/>
      <c r="Q10" s="7"/>
    </row>
    <row r="11" spans="1:17" x14ac:dyDescent="0.2">
      <c r="A11" s="127" t="s">
        <v>41</v>
      </c>
      <c r="B11" s="127"/>
      <c r="C11" s="127"/>
      <c r="D11" s="66">
        <f>'Price Calculation'!X17</f>
        <v>18.524271844660198</v>
      </c>
      <c r="E11" s="73">
        <v>16</v>
      </c>
      <c r="F11" s="73">
        <v>6</v>
      </c>
      <c r="G11" s="73">
        <v>6</v>
      </c>
      <c r="H11" s="73">
        <v>4</v>
      </c>
      <c r="I11" s="30">
        <f t="shared" si="0"/>
        <v>50.524271844660198</v>
      </c>
      <c r="J11" s="7"/>
      <c r="K11" s="7"/>
      <c r="L11" s="7"/>
      <c r="M11" s="7"/>
      <c r="N11" s="7"/>
      <c r="O11" s="7"/>
      <c r="P11" s="7"/>
      <c r="Q11" s="7"/>
    </row>
    <row r="12" spans="1:17" x14ac:dyDescent="0.2">
      <c r="A12" s="127" t="s">
        <v>42</v>
      </c>
      <c r="B12" s="127"/>
      <c r="C12" s="127"/>
      <c r="D12" s="66">
        <f>'Price Calculation'!X18</f>
        <v>20.229007633587788</v>
      </c>
      <c r="E12" s="73">
        <v>32</v>
      </c>
      <c r="F12" s="73">
        <v>8</v>
      </c>
      <c r="G12" s="73">
        <v>8</v>
      </c>
      <c r="H12" s="73">
        <v>8</v>
      </c>
      <c r="I12" s="30">
        <f t="shared" si="0"/>
        <v>76.229007633587784</v>
      </c>
      <c r="J12" s="7"/>
      <c r="K12" s="7"/>
      <c r="L12" s="7"/>
      <c r="M12" s="7"/>
      <c r="N12" s="7"/>
      <c r="O12" s="7"/>
      <c r="P12" s="7"/>
      <c r="Q12" s="7"/>
    </row>
    <row r="13" spans="1:17" x14ac:dyDescent="0.2">
      <c r="A13" s="127" t="s">
        <v>43</v>
      </c>
      <c r="B13" s="127"/>
      <c r="C13" s="127"/>
      <c r="D13" s="66">
        <f>'Price Calculation'!X19</f>
        <v>20.622568093385219</v>
      </c>
      <c r="E13" s="73">
        <v>24</v>
      </c>
      <c r="F13" s="73">
        <v>4</v>
      </c>
      <c r="G13" s="73">
        <v>4</v>
      </c>
      <c r="H13" s="73">
        <v>6</v>
      </c>
      <c r="I13" s="30">
        <f t="shared" si="0"/>
        <v>58.622568093385219</v>
      </c>
      <c r="J13" s="7"/>
      <c r="K13" s="7"/>
      <c r="L13" s="7"/>
      <c r="M13" s="7"/>
      <c r="N13" s="7"/>
      <c r="O13" s="7"/>
      <c r="P13" s="7"/>
      <c r="Q13" s="7"/>
    </row>
    <row r="14" spans="1:17" x14ac:dyDescent="0.2">
      <c r="A14" s="127" t="s">
        <v>44</v>
      </c>
      <c r="B14" s="127"/>
      <c r="C14" s="127"/>
      <c r="D14" s="66">
        <f>'Price Calculation'!X20</f>
        <v>30</v>
      </c>
      <c r="E14" s="73">
        <v>16</v>
      </c>
      <c r="F14" s="73">
        <v>6</v>
      </c>
      <c r="G14" s="73">
        <v>4</v>
      </c>
      <c r="H14" s="73">
        <v>4</v>
      </c>
      <c r="I14" s="30">
        <f t="shared" si="0"/>
        <v>60</v>
      </c>
      <c r="J14" s="7"/>
      <c r="K14" s="7"/>
      <c r="L14" s="7"/>
      <c r="M14" s="7"/>
      <c r="N14" s="7"/>
      <c r="O14" s="7"/>
      <c r="P14" s="7"/>
      <c r="Q14" s="7"/>
    </row>
    <row r="15" spans="1:17" x14ac:dyDescent="0.2">
      <c r="A15" s="127" t="s">
        <v>45</v>
      </c>
      <c r="B15" s="127"/>
      <c r="C15" s="127"/>
      <c r="D15" s="66">
        <f>'Price Calculation'!X21</f>
        <v>19.406021155410905</v>
      </c>
      <c r="E15" s="73">
        <v>16</v>
      </c>
      <c r="F15" s="73">
        <v>4</v>
      </c>
      <c r="G15" s="73">
        <v>4</v>
      </c>
      <c r="H15" s="73">
        <v>4</v>
      </c>
      <c r="I15" s="30">
        <f t="shared" si="0"/>
        <v>47.406021155410905</v>
      </c>
      <c r="J15" s="7"/>
      <c r="K15" s="7"/>
      <c r="L15" s="7"/>
      <c r="M15" s="7"/>
      <c r="N15" s="7"/>
      <c r="O15" s="7"/>
      <c r="P15" s="7"/>
      <c r="Q15" s="7"/>
    </row>
    <row r="16" spans="1:17" x14ac:dyDescent="0.2">
      <c r="A16" s="127" t="s">
        <v>46</v>
      </c>
      <c r="B16" s="127"/>
      <c r="C16" s="127"/>
      <c r="D16" s="66">
        <f>'Price Calculation'!X22</f>
        <v>19.034317637669592</v>
      </c>
      <c r="E16" s="73">
        <v>40</v>
      </c>
      <c r="F16" s="73">
        <v>10</v>
      </c>
      <c r="G16" s="73">
        <v>10</v>
      </c>
      <c r="H16" s="73">
        <v>10</v>
      </c>
      <c r="I16" s="30">
        <f t="shared" si="0"/>
        <v>89.034317637669588</v>
      </c>
      <c r="J16" s="7"/>
      <c r="K16" s="7"/>
      <c r="L16" s="7"/>
      <c r="M16" s="7"/>
      <c r="N16" s="7"/>
      <c r="O16" s="7"/>
      <c r="P16" s="7"/>
      <c r="Q16" s="7"/>
    </row>
    <row r="17" spans="1:17" x14ac:dyDescent="0.2">
      <c r="A17" s="127" t="s">
        <v>47</v>
      </c>
      <c r="B17" s="127"/>
      <c r="C17" s="127"/>
      <c r="D17" s="66">
        <f>'Price Calculation'!X23</f>
        <v>25.945063910796847</v>
      </c>
      <c r="E17" s="73">
        <v>24</v>
      </c>
      <c r="F17" s="73">
        <v>6</v>
      </c>
      <c r="G17" s="73">
        <v>6</v>
      </c>
      <c r="H17" s="73">
        <v>6</v>
      </c>
      <c r="I17" s="30">
        <f t="shared" si="0"/>
        <v>67.945063910796847</v>
      </c>
      <c r="J17" s="7"/>
      <c r="K17" s="7"/>
      <c r="L17" s="7"/>
      <c r="M17" s="7"/>
      <c r="N17" s="7"/>
      <c r="O17" s="7"/>
      <c r="P17" s="7"/>
      <c r="Q17" s="7"/>
    </row>
    <row r="18" spans="1:17" x14ac:dyDescent="0.2">
      <c r="A18" s="127" t="s">
        <v>48</v>
      </c>
      <c r="B18" s="127"/>
      <c r="C18" s="127"/>
      <c r="D18" s="66">
        <f>'Price Calculation'!X24</f>
        <v>13.622733114379551</v>
      </c>
      <c r="E18" s="73">
        <v>32</v>
      </c>
      <c r="F18" s="73">
        <v>8</v>
      </c>
      <c r="G18" s="73">
        <v>8</v>
      </c>
      <c r="H18" s="73">
        <v>8</v>
      </c>
      <c r="I18" s="30">
        <f t="shared" si="0"/>
        <v>69.622733114379542</v>
      </c>
      <c r="J18" s="7"/>
      <c r="K18" s="7"/>
      <c r="L18" s="7"/>
      <c r="M18" s="7"/>
      <c r="N18" s="7"/>
      <c r="O18" s="7"/>
      <c r="P18" s="7"/>
      <c r="Q18" s="7"/>
    </row>
    <row r="19" spans="1:17" x14ac:dyDescent="0.2">
      <c r="A19" s="127" t="s">
        <v>49</v>
      </c>
      <c r="B19" s="127"/>
      <c r="C19" s="127"/>
      <c r="D19" s="66">
        <f>'Price Calculation'!X25</f>
        <v>19.469387755102041</v>
      </c>
      <c r="E19" s="73">
        <v>32</v>
      </c>
      <c r="F19" s="73">
        <v>6</v>
      </c>
      <c r="G19" s="73">
        <v>6</v>
      </c>
      <c r="H19" s="73">
        <v>6</v>
      </c>
      <c r="I19" s="30">
        <f t="shared" si="0"/>
        <v>69.469387755102048</v>
      </c>
      <c r="J19" s="7"/>
      <c r="K19" s="7"/>
      <c r="L19" s="7"/>
      <c r="M19" s="7"/>
      <c r="N19" s="7"/>
      <c r="O19" s="7"/>
      <c r="P19" s="7"/>
      <c r="Q19" s="7"/>
    </row>
    <row r="20" spans="1:17" x14ac:dyDescent="0.2">
      <c r="A20" s="127" t="s">
        <v>50</v>
      </c>
      <c r="B20" s="127"/>
      <c r="C20" s="127"/>
      <c r="D20" s="66">
        <f>'Price Calculation'!X26</f>
        <v>19.710743801652892</v>
      </c>
      <c r="E20" s="73">
        <v>32</v>
      </c>
      <c r="F20" s="73">
        <v>6</v>
      </c>
      <c r="G20" s="73">
        <v>8</v>
      </c>
      <c r="H20" s="73">
        <v>6</v>
      </c>
      <c r="I20" s="30">
        <f t="shared" si="0"/>
        <v>71.710743801652896</v>
      </c>
      <c r="J20" s="7"/>
      <c r="K20" s="7"/>
      <c r="L20" s="7"/>
      <c r="M20" s="7"/>
      <c r="N20" s="7"/>
      <c r="O20" s="7"/>
      <c r="P20" s="7"/>
      <c r="Q20" s="7"/>
    </row>
    <row r="21" spans="1:17" x14ac:dyDescent="0.2">
      <c r="A21" s="127"/>
      <c r="B21" s="127"/>
      <c r="C21" s="127"/>
      <c r="D21" s="66"/>
      <c r="E21" s="66"/>
      <c r="F21" s="66"/>
      <c r="G21" s="66"/>
      <c r="H21" s="66"/>
      <c r="I21" s="30"/>
      <c r="J21" s="7"/>
      <c r="K21" s="7"/>
      <c r="L21" s="7"/>
      <c r="M21" s="7"/>
      <c r="N21" s="7"/>
      <c r="O21" s="7"/>
      <c r="P21" s="7"/>
      <c r="Q21" s="7"/>
    </row>
    <row r="22" spans="1:17" x14ac:dyDescent="0.2">
      <c r="A22" s="127"/>
      <c r="B22" s="127"/>
      <c r="C22" s="127"/>
      <c r="D22" s="66"/>
      <c r="E22" s="66"/>
      <c r="F22" s="66"/>
      <c r="G22" s="66"/>
      <c r="H22" s="66"/>
      <c r="I22" s="30"/>
      <c r="J22" s="7"/>
      <c r="K22" s="7"/>
      <c r="L22" s="7"/>
      <c r="M22" s="7"/>
      <c r="N22" s="7"/>
      <c r="O22" s="7"/>
      <c r="P22" s="7"/>
      <c r="Q22" s="7"/>
    </row>
    <row r="23" spans="1:17" x14ac:dyDescent="0.2">
      <c r="A23" s="127"/>
      <c r="B23" s="127"/>
      <c r="C23" s="127"/>
      <c r="D23" s="66"/>
      <c r="E23" s="66"/>
      <c r="F23" s="66"/>
      <c r="G23" s="66"/>
      <c r="H23" s="66"/>
      <c r="I23" s="30"/>
      <c r="J23" s="7"/>
      <c r="K23" s="7"/>
      <c r="L23" s="7"/>
      <c r="M23" s="7"/>
      <c r="N23" s="7"/>
      <c r="O23" s="7"/>
      <c r="P23" s="7"/>
      <c r="Q23" s="7"/>
    </row>
    <row r="24" spans="1:17" x14ac:dyDescent="0.2">
      <c r="A24" s="127"/>
      <c r="B24" s="127"/>
      <c r="C24" s="127"/>
      <c r="D24" s="66"/>
      <c r="E24" s="66"/>
      <c r="F24" s="66"/>
      <c r="G24" s="66"/>
      <c r="H24" s="66"/>
      <c r="I24" s="30"/>
      <c r="J24" s="7"/>
      <c r="K24" s="7"/>
      <c r="L24" s="7"/>
      <c r="M24" s="7"/>
      <c r="N24" s="7"/>
      <c r="O24" s="7"/>
      <c r="P24" s="7"/>
      <c r="Q24" s="7"/>
    </row>
    <row r="25" spans="1:17" x14ac:dyDescent="0.2">
      <c r="A25" s="127"/>
      <c r="B25" s="127"/>
      <c r="C25" s="127"/>
      <c r="D25" s="66"/>
      <c r="E25" s="66"/>
      <c r="F25" s="66"/>
      <c r="G25" s="66"/>
      <c r="H25" s="66"/>
      <c r="I25" s="30"/>
      <c r="J25" s="7"/>
      <c r="K25" s="7"/>
      <c r="L25" s="7"/>
      <c r="M25" s="7"/>
      <c r="N25" s="7"/>
      <c r="O25" s="7"/>
      <c r="P25" s="7"/>
      <c r="Q25" s="7"/>
    </row>
    <row r="26" spans="1:17" x14ac:dyDescent="0.2">
      <c r="A26" s="7"/>
      <c r="B26" s="7"/>
      <c r="C26" s="7"/>
      <c r="D26" s="7"/>
      <c r="E26" s="7"/>
      <c r="F26" s="7"/>
      <c r="G26" s="7"/>
      <c r="H26" s="7"/>
      <c r="I26" s="7"/>
      <c r="J26" s="7"/>
      <c r="K26" s="7"/>
      <c r="L26" s="7"/>
      <c r="M26" s="7"/>
      <c r="N26" s="7"/>
      <c r="O26" s="7"/>
      <c r="P26" s="7"/>
      <c r="Q26" s="7"/>
    </row>
    <row r="27" spans="1:17" x14ac:dyDescent="0.2">
      <c r="A27" s="7"/>
      <c r="B27" s="7"/>
      <c r="C27" s="7"/>
      <c r="D27" s="7"/>
      <c r="E27" s="7"/>
      <c r="F27" s="7"/>
      <c r="G27" s="7"/>
      <c r="H27" s="7"/>
      <c r="I27" s="7"/>
      <c r="J27" s="7"/>
      <c r="K27" s="7"/>
      <c r="L27" s="7"/>
      <c r="M27" s="7"/>
      <c r="N27" s="7"/>
      <c r="O27" s="7"/>
      <c r="P27" s="7"/>
      <c r="Q27" s="7"/>
    </row>
    <row r="28" spans="1:17" x14ac:dyDescent="0.2">
      <c r="A28" s="7"/>
      <c r="B28" s="7"/>
      <c r="C28" s="7"/>
      <c r="D28" s="7"/>
      <c r="E28" s="7"/>
      <c r="F28" s="7"/>
      <c r="G28" s="7"/>
      <c r="H28" s="7"/>
      <c r="I28" s="7"/>
      <c r="J28" s="7"/>
      <c r="K28" s="7"/>
      <c r="L28" s="7"/>
      <c r="M28" s="7"/>
      <c r="N28" s="7"/>
      <c r="O28" s="7"/>
      <c r="P28" s="7"/>
      <c r="Q28" s="7"/>
    </row>
    <row r="29" spans="1:17" x14ac:dyDescent="0.2">
      <c r="A29" s="7"/>
      <c r="B29" s="7"/>
      <c r="C29" s="7"/>
      <c r="D29" s="7"/>
      <c r="E29" s="7"/>
      <c r="F29" s="7"/>
      <c r="G29" s="7"/>
      <c r="H29" s="7"/>
      <c r="I29" s="7"/>
      <c r="J29" s="7"/>
      <c r="K29" s="7"/>
      <c r="L29" s="7"/>
      <c r="M29" s="7"/>
      <c r="N29" s="7"/>
      <c r="O29" s="7"/>
      <c r="P29" s="7"/>
      <c r="Q29" s="7"/>
    </row>
    <row r="30" spans="1:17" x14ac:dyDescent="0.2">
      <c r="A30" s="7"/>
      <c r="B30" s="7"/>
      <c r="C30" s="7"/>
      <c r="D30" s="7"/>
      <c r="E30" s="7"/>
      <c r="F30" s="7"/>
      <c r="G30" s="7"/>
      <c r="H30" s="7"/>
      <c r="I30" s="7"/>
      <c r="J30" s="7"/>
      <c r="K30" s="7"/>
      <c r="L30" s="7"/>
      <c r="M30" s="7"/>
      <c r="N30" s="7"/>
      <c r="O30" s="7"/>
      <c r="P30" s="7"/>
      <c r="Q30" s="7"/>
    </row>
  </sheetData>
  <mergeCells count="23">
    <mergeCell ref="A23:C23"/>
    <mergeCell ref="A24:C24"/>
    <mergeCell ref="A25:C25"/>
    <mergeCell ref="A18:C18"/>
    <mergeCell ref="A19:C19"/>
    <mergeCell ref="A20:C20"/>
    <mergeCell ref="A21:C21"/>
    <mergeCell ref="A22:C22"/>
    <mergeCell ref="A13:C13"/>
    <mergeCell ref="A14:C14"/>
    <mergeCell ref="A15:C15"/>
    <mergeCell ref="A16:C16"/>
    <mergeCell ref="A17:C17"/>
    <mergeCell ref="A8:C8"/>
    <mergeCell ref="A9:C9"/>
    <mergeCell ref="A10:C10"/>
    <mergeCell ref="A11:C11"/>
    <mergeCell ref="A12:C12"/>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0"/>
  <sheetViews>
    <sheetView workbookViewId="0">
      <selection activeCell="I21" sqref="I21"/>
    </sheetView>
  </sheetViews>
  <sheetFormatPr defaultRowHeight="12.75" x14ac:dyDescent="0.2"/>
  <cols>
    <col min="10" max="10" width="9.85546875" bestFit="1" customWidth="1"/>
    <col min="11" max="11" width="14.42578125" bestFit="1" customWidth="1"/>
  </cols>
  <sheetData>
    <row r="1" spans="1:17" ht="15.75" x14ac:dyDescent="0.25">
      <c r="A1" s="9" t="s">
        <v>0</v>
      </c>
      <c r="B1" s="8"/>
      <c r="C1" s="8"/>
      <c r="D1" s="8"/>
      <c r="E1" s="4"/>
      <c r="F1" s="4"/>
      <c r="G1" s="4"/>
      <c r="H1" s="4"/>
      <c r="I1" s="4"/>
      <c r="J1" s="7"/>
    </row>
    <row r="2" spans="1:17" ht="15.75" x14ac:dyDescent="0.25">
      <c r="A2" s="4"/>
      <c r="B2" s="3"/>
      <c r="C2" s="3"/>
      <c r="D2" s="3"/>
      <c r="E2" s="3"/>
      <c r="F2" s="3"/>
      <c r="G2" s="3"/>
      <c r="H2" s="3"/>
      <c r="I2" s="3"/>
      <c r="J2" s="3"/>
    </row>
    <row r="3" spans="1:17" x14ac:dyDescent="0.2">
      <c r="A3" s="128"/>
      <c r="B3" s="128"/>
      <c r="C3" s="128"/>
      <c r="D3" s="28" t="s">
        <v>1</v>
      </c>
      <c r="E3" s="28" t="s">
        <v>2</v>
      </c>
      <c r="F3" s="28" t="s">
        <v>3</v>
      </c>
      <c r="G3" s="28" t="s">
        <v>4</v>
      </c>
      <c r="H3" s="28" t="s">
        <v>5</v>
      </c>
      <c r="I3" s="29" t="s">
        <v>17</v>
      </c>
      <c r="J3" s="6"/>
      <c r="K3" s="6"/>
      <c r="L3" s="6"/>
      <c r="M3" s="6"/>
      <c r="N3" s="6"/>
      <c r="O3" s="6"/>
      <c r="P3" s="6"/>
      <c r="Q3" s="6"/>
    </row>
    <row r="4" spans="1:17" x14ac:dyDescent="0.2">
      <c r="A4" s="127" t="s">
        <v>34</v>
      </c>
      <c r="B4" s="127"/>
      <c r="C4" s="127"/>
      <c r="D4" s="66">
        <f>'Price Calculation'!X10</f>
        <v>17.038756920878726</v>
      </c>
      <c r="E4" s="74">
        <v>16</v>
      </c>
      <c r="F4" s="74">
        <v>3</v>
      </c>
      <c r="G4" s="74">
        <v>3</v>
      </c>
      <c r="H4" s="74">
        <v>3</v>
      </c>
      <c r="I4" s="30">
        <f t="shared" ref="I4:I20" si="0">SUM(D4:H4)</f>
        <v>42.038756920878726</v>
      </c>
      <c r="J4" s="7"/>
      <c r="K4" s="7"/>
      <c r="L4" s="7"/>
      <c r="M4" s="7"/>
      <c r="N4" s="7"/>
      <c r="O4" s="7"/>
      <c r="P4" s="7"/>
      <c r="Q4" s="7"/>
    </row>
    <row r="5" spans="1:17" x14ac:dyDescent="0.2">
      <c r="A5" s="127" t="s">
        <v>35</v>
      </c>
      <c r="B5" s="127"/>
      <c r="C5" s="127"/>
      <c r="D5" s="66">
        <f>'Price Calculation'!X11</f>
        <v>19.941471571906355</v>
      </c>
      <c r="E5" s="74">
        <v>24</v>
      </c>
      <c r="F5" s="74">
        <v>6</v>
      </c>
      <c r="G5" s="74">
        <v>6</v>
      </c>
      <c r="H5" s="74">
        <v>5</v>
      </c>
      <c r="I5" s="30">
        <f t="shared" si="0"/>
        <v>60.941471571906355</v>
      </c>
      <c r="J5" s="7"/>
      <c r="K5" s="7"/>
      <c r="L5" s="7"/>
      <c r="M5" s="7"/>
      <c r="N5" s="7"/>
      <c r="O5" s="7"/>
      <c r="P5" s="7"/>
      <c r="Q5" s="7"/>
    </row>
    <row r="6" spans="1:17" x14ac:dyDescent="0.2">
      <c r="A6" s="127" t="s">
        <v>36</v>
      </c>
      <c r="B6" s="127"/>
      <c r="C6" s="127"/>
      <c r="D6" s="66">
        <f>'Price Calculation'!X12</f>
        <v>18.883610451306417</v>
      </c>
      <c r="E6" s="74">
        <v>24</v>
      </c>
      <c r="F6" s="74">
        <v>7</v>
      </c>
      <c r="G6" s="74">
        <v>7</v>
      </c>
      <c r="H6" s="74">
        <v>8</v>
      </c>
      <c r="I6" s="30">
        <f t="shared" si="0"/>
        <v>64.883610451306424</v>
      </c>
      <c r="J6" s="7"/>
      <c r="K6" s="7"/>
      <c r="L6" s="7"/>
      <c r="M6" s="7"/>
      <c r="N6" s="7"/>
      <c r="O6" s="7"/>
      <c r="P6" s="7"/>
      <c r="Q6" s="7"/>
    </row>
    <row r="7" spans="1:17" x14ac:dyDescent="0.2">
      <c r="A7" s="127" t="s">
        <v>37</v>
      </c>
      <c r="B7" s="127"/>
      <c r="C7" s="127"/>
      <c r="D7" s="66">
        <f>'Price Calculation'!X13</f>
        <v>11.711269334642772</v>
      </c>
      <c r="E7" s="74">
        <v>32</v>
      </c>
      <c r="F7" s="74">
        <v>7</v>
      </c>
      <c r="G7" s="74">
        <v>8</v>
      </c>
      <c r="H7" s="74">
        <v>9</v>
      </c>
      <c r="I7" s="30">
        <f t="shared" si="0"/>
        <v>67.711269334642765</v>
      </c>
      <c r="J7" s="7"/>
      <c r="K7" s="7"/>
      <c r="L7" s="7"/>
      <c r="M7" s="7"/>
      <c r="N7" s="7"/>
      <c r="O7" s="7"/>
      <c r="P7" s="7"/>
      <c r="Q7" s="7"/>
    </row>
    <row r="8" spans="1:17" x14ac:dyDescent="0.2">
      <c r="A8" s="127" t="s">
        <v>38</v>
      </c>
      <c r="B8" s="127"/>
      <c r="C8" s="127"/>
      <c r="D8" s="66">
        <f>'Price Calculation'!X14</f>
        <v>24.766355140186917</v>
      </c>
      <c r="E8" s="74">
        <v>28</v>
      </c>
      <c r="F8" s="74">
        <v>6</v>
      </c>
      <c r="G8" s="74">
        <v>6</v>
      </c>
      <c r="H8" s="74">
        <v>6</v>
      </c>
      <c r="I8" s="30">
        <f t="shared" si="0"/>
        <v>70.766355140186917</v>
      </c>
      <c r="J8" s="7"/>
      <c r="K8" s="7"/>
      <c r="L8" s="7"/>
      <c r="M8" s="7"/>
      <c r="N8" s="7"/>
      <c r="O8" s="7"/>
      <c r="P8" s="7"/>
      <c r="Q8" s="7"/>
    </row>
    <row r="9" spans="1:17" x14ac:dyDescent="0.2">
      <c r="A9" s="127" t="s">
        <v>39</v>
      </c>
      <c r="B9" s="127"/>
      <c r="C9" s="127"/>
      <c r="D9" s="66">
        <f>'Price Calculation'!X15</f>
        <v>20.450160771704176</v>
      </c>
      <c r="E9" s="74">
        <v>32</v>
      </c>
      <c r="F9" s="74">
        <v>8</v>
      </c>
      <c r="G9" s="74">
        <v>7</v>
      </c>
      <c r="H9" s="74">
        <v>8</v>
      </c>
      <c r="I9" s="30">
        <f t="shared" si="0"/>
        <v>75.450160771704176</v>
      </c>
      <c r="J9" s="7"/>
      <c r="K9" s="7"/>
      <c r="L9" s="7"/>
      <c r="M9" s="7"/>
      <c r="N9" s="7"/>
      <c r="O9" s="7"/>
      <c r="P9" s="7"/>
      <c r="Q9" s="7"/>
    </row>
    <row r="10" spans="1:17" x14ac:dyDescent="0.2">
      <c r="A10" s="127" t="s">
        <v>40</v>
      </c>
      <c r="B10" s="127"/>
      <c r="C10" s="127"/>
      <c r="D10" s="66">
        <f>'Price Calculation'!X16</f>
        <v>21.486486486486488</v>
      </c>
      <c r="E10" s="74">
        <v>36</v>
      </c>
      <c r="F10" s="74">
        <v>9</v>
      </c>
      <c r="G10" s="74">
        <v>9</v>
      </c>
      <c r="H10" s="74">
        <v>8</v>
      </c>
      <c r="I10" s="30">
        <f t="shared" si="0"/>
        <v>83.486486486486484</v>
      </c>
      <c r="J10" s="7"/>
      <c r="K10" s="7"/>
      <c r="L10" s="7"/>
      <c r="M10" s="7"/>
      <c r="N10" s="7"/>
      <c r="O10" s="7"/>
      <c r="P10" s="7"/>
      <c r="Q10" s="7"/>
    </row>
    <row r="11" spans="1:17" x14ac:dyDescent="0.2">
      <c r="A11" s="127" t="s">
        <v>41</v>
      </c>
      <c r="B11" s="127"/>
      <c r="C11" s="127"/>
      <c r="D11" s="66">
        <f>'Price Calculation'!X17</f>
        <v>18.524271844660198</v>
      </c>
      <c r="E11" s="74">
        <v>32</v>
      </c>
      <c r="F11" s="74">
        <v>8</v>
      </c>
      <c r="G11" s="74">
        <v>9</v>
      </c>
      <c r="H11" s="74">
        <v>9</v>
      </c>
      <c r="I11" s="30">
        <f t="shared" si="0"/>
        <v>76.524271844660205</v>
      </c>
      <c r="J11" s="7"/>
      <c r="K11" s="7"/>
      <c r="L11" s="7"/>
      <c r="M11" s="7"/>
      <c r="N11" s="7"/>
      <c r="O11" s="7"/>
      <c r="P11" s="7"/>
      <c r="Q11" s="7"/>
    </row>
    <row r="12" spans="1:17" x14ac:dyDescent="0.2">
      <c r="A12" s="127" t="s">
        <v>42</v>
      </c>
      <c r="B12" s="127"/>
      <c r="C12" s="127"/>
      <c r="D12" s="66">
        <f>'Price Calculation'!X18</f>
        <v>20.229007633587788</v>
      </c>
      <c r="E12" s="74">
        <v>36</v>
      </c>
      <c r="F12" s="74">
        <v>9</v>
      </c>
      <c r="G12" s="74">
        <v>9</v>
      </c>
      <c r="H12" s="74">
        <v>8</v>
      </c>
      <c r="I12" s="30">
        <f t="shared" si="0"/>
        <v>82.229007633587784</v>
      </c>
      <c r="J12" s="7"/>
      <c r="K12" s="7"/>
      <c r="L12" s="7"/>
      <c r="M12" s="7"/>
      <c r="N12" s="7"/>
      <c r="O12" s="7"/>
      <c r="P12" s="7"/>
      <c r="Q12" s="7"/>
    </row>
    <row r="13" spans="1:17" x14ac:dyDescent="0.2">
      <c r="A13" s="127" t="s">
        <v>43</v>
      </c>
      <c r="B13" s="127"/>
      <c r="C13" s="127"/>
      <c r="D13" s="66">
        <f>'Price Calculation'!X19</f>
        <v>20.622568093385219</v>
      </c>
      <c r="E13" s="74">
        <v>32</v>
      </c>
      <c r="F13" s="74">
        <v>7</v>
      </c>
      <c r="G13" s="74">
        <v>6</v>
      </c>
      <c r="H13" s="74">
        <v>6</v>
      </c>
      <c r="I13" s="30">
        <f t="shared" si="0"/>
        <v>71.622568093385212</v>
      </c>
      <c r="J13" s="7"/>
      <c r="K13" s="7"/>
      <c r="L13" s="7"/>
      <c r="M13" s="7"/>
      <c r="N13" s="7"/>
      <c r="O13" s="7"/>
      <c r="P13" s="7"/>
      <c r="Q13" s="7"/>
    </row>
    <row r="14" spans="1:17" x14ac:dyDescent="0.2">
      <c r="A14" s="127" t="s">
        <v>44</v>
      </c>
      <c r="B14" s="127"/>
      <c r="C14" s="127"/>
      <c r="D14" s="66">
        <f>'Price Calculation'!X20</f>
        <v>30</v>
      </c>
      <c r="E14" s="74">
        <v>32</v>
      </c>
      <c r="F14" s="74">
        <v>8</v>
      </c>
      <c r="G14" s="74">
        <v>7</v>
      </c>
      <c r="H14" s="74">
        <v>8</v>
      </c>
      <c r="I14" s="30">
        <f t="shared" si="0"/>
        <v>85</v>
      </c>
      <c r="J14" s="7"/>
      <c r="K14" s="7"/>
      <c r="L14" s="7"/>
      <c r="M14" s="7"/>
      <c r="N14" s="7"/>
      <c r="O14" s="7"/>
      <c r="P14" s="7"/>
      <c r="Q14" s="7"/>
    </row>
    <row r="15" spans="1:17" x14ac:dyDescent="0.2">
      <c r="A15" s="127" t="s">
        <v>45</v>
      </c>
      <c r="B15" s="127"/>
      <c r="C15" s="127"/>
      <c r="D15" s="66">
        <f>'Price Calculation'!X21</f>
        <v>19.406021155410905</v>
      </c>
      <c r="E15" s="74">
        <v>32</v>
      </c>
      <c r="F15" s="74">
        <v>6</v>
      </c>
      <c r="G15" s="74">
        <v>6</v>
      </c>
      <c r="H15" s="74">
        <v>8</v>
      </c>
      <c r="I15" s="30">
        <f t="shared" si="0"/>
        <v>71.406021155410912</v>
      </c>
      <c r="J15" s="7"/>
      <c r="K15" s="7"/>
      <c r="L15" s="7"/>
      <c r="M15" s="7"/>
      <c r="N15" s="7"/>
      <c r="O15" s="7"/>
      <c r="P15" s="7"/>
      <c r="Q15" s="7"/>
    </row>
    <row r="16" spans="1:17" x14ac:dyDescent="0.2">
      <c r="A16" s="127" t="s">
        <v>46</v>
      </c>
      <c r="B16" s="127"/>
      <c r="C16" s="127"/>
      <c r="D16" s="66">
        <f>'Price Calculation'!X22</f>
        <v>19.034317637669592</v>
      </c>
      <c r="E16" s="74">
        <v>36</v>
      </c>
      <c r="F16" s="74">
        <v>8</v>
      </c>
      <c r="G16" s="74">
        <v>8</v>
      </c>
      <c r="H16" s="74">
        <v>8</v>
      </c>
      <c r="I16" s="30">
        <f t="shared" si="0"/>
        <v>79.034317637669588</v>
      </c>
      <c r="J16" s="7"/>
      <c r="K16" s="7"/>
      <c r="L16" s="7"/>
      <c r="M16" s="7"/>
      <c r="N16" s="7"/>
      <c r="O16" s="7"/>
      <c r="P16" s="7"/>
      <c r="Q16" s="7"/>
    </row>
    <row r="17" spans="1:17" x14ac:dyDescent="0.2">
      <c r="A17" s="127" t="s">
        <v>47</v>
      </c>
      <c r="B17" s="127"/>
      <c r="C17" s="127"/>
      <c r="D17" s="66">
        <f>'Price Calculation'!X23</f>
        <v>25.945063910796847</v>
      </c>
      <c r="E17" s="74">
        <v>32</v>
      </c>
      <c r="F17" s="74">
        <v>8</v>
      </c>
      <c r="G17" s="74">
        <v>7</v>
      </c>
      <c r="H17" s="74">
        <v>7</v>
      </c>
      <c r="I17" s="30">
        <f t="shared" si="0"/>
        <v>79.945063910796847</v>
      </c>
      <c r="J17" s="7"/>
      <c r="K17" s="7"/>
      <c r="L17" s="7"/>
      <c r="M17" s="7"/>
      <c r="N17" s="7"/>
      <c r="O17" s="7"/>
      <c r="P17" s="7"/>
      <c r="Q17" s="7"/>
    </row>
    <row r="18" spans="1:17" x14ac:dyDescent="0.2">
      <c r="A18" s="127" t="s">
        <v>48</v>
      </c>
      <c r="B18" s="127"/>
      <c r="C18" s="127"/>
      <c r="D18" s="66">
        <f>'Price Calculation'!X24</f>
        <v>13.622733114379551</v>
      </c>
      <c r="E18" s="74">
        <v>36</v>
      </c>
      <c r="F18" s="74">
        <v>9</v>
      </c>
      <c r="G18" s="74">
        <v>9</v>
      </c>
      <c r="H18" s="74">
        <v>8</v>
      </c>
      <c r="I18" s="30">
        <f t="shared" si="0"/>
        <v>75.622733114379542</v>
      </c>
      <c r="J18" s="7"/>
      <c r="K18" s="7"/>
      <c r="L18" s="7"/>
      <c r="M18" s="7"/>
      <c r="N18" s="7"/>
      <c r="O18" s="7"/>
      <c r="P18" s="7"/>
      <c r="Q18" s="7"/>
    </row>
    <row r="19" spans="1:17" x14ac:dyDescent="0.2">
      <c r="A19" s="127" t="s">
        <v>49</v>
      </c>
      <c r="B19" s="127"/>
      <c r="C19" s="127"/>
      <c r="D19" s="66">
        <f>'Price Calculation'!X25</f>
        <v>19.469387755102041</v>
      </c>
      <c r="E19" s="74">
        <v>28</v>
      </c>
      <c r="F19" s="74">
        <v>6</v>
      </c>
      <c r="G19" s="74">
        <v>6</v>
      </c>
      <c r="H19" s="74">
        <v>8</v>
      </c>
      <c r="I19" s="30">
        <f t="shared" si="0"/>
        <v>67.469387755102048</v>
      </c>
      <c r="J19" s="7"/>
      <c r="K19" s="7"/>
      <c r="L19" s="7"/>
      <c r="M19" s="7"/>
      <c r="N19" s="7"/>
      <c r="O19" s="7"/>
      <c r="P19" s="7"/>
      <c r="Q19" s="7"/>
    </row>
    <row r="20" spans="1:17" x14ac:dyDescent="0.2">
      <c r="A20" s="127" t="s">
        <v>50</v>
      </c>
      <c r="B20" s="127"/>
      <c r="C20" s="127"/>
      <c r="D20" s="66">
        <f>'Price Calculation'!X26</f>
        <v>19.710743801652892</v>
      </c>
      <c r="E20" s="74">
        <v>36</v>
      </c>
      <c r="F20" s="74">
        <v>9</v>
      </c>
      <c r="G20" s="74">
        <v>9</v>
      </c>
      <c r="H20" s="74">
        <v>9</v>
      </c>
      <c r="I20" s="30">
        <f t="shared" si="0"/>
        <v>82.710743801652896</v>
      </c>
      <c r="J20" s="7"/>
      <c r="K20" s="7"/>
      <c r="L20" s="7"/>
      <c r="M20" s="7"/>
      <c r="N20" s="7"/>
      <c r="O20" s="7"/>
      <c r="P20" s="7"/>
      <c r="Q20" s="7"/>
    </row>
    <row r="21" spans="1:17" x14ac:dyDescent="0.2">
      <c r="A21" s="127"/>
      <c r="B21" s="127"/>
      <c r="C21" s="127"/>
      <c r="D21" s="66"/>
      <c r="E21" s="66"/>
      <c r="F21" s="66"/>
      <c r="G21" s="66"/>
      <c r="H21" s="66"/>
      <c r="I21" s="30"/>
      <c r="J21" s="7"/>
      <c r="K21" s="7"/>
      <c r="L21" s="7"/>
      <c r="M21" s="7"/>
      <c r="N21" s="7"/>
      <c r="O21" s="7"/>
      <c r="P21" s="7"/>
      <c r="Q21" s="7"/>
    </row>
    <row r="22" spans="1:17" x14ac:dyDescent="0.2">
      <c r="A22" s="127"/>
      <c r="B22" s="127"/>
      <c r="C22" s="127"/>
      <c r="D22" s="66"/>
      <c r="E22" s="66"/>
      <c r="F22" s="66"/>
      <c r="G22" s="66"/>
      <c r="H22" s="66"/>
      <c r="I22" s="30"/>
      <c r="J22" s="7"/>
      <c r="K22" s="7"/>
      <c r="L22" s="7"/>
      <c r="M22" s="7"/>
      <c r="N22" s="7"/>
      <c r="O22" s="7"/>
      <c r="P22" s="7"/>
      <c r="Q22" s="7"/>
    </row>
    <row r="23" spans="1:17" x14ac:dyDescent="0.2">
      <c r="A23" s="127"/>
      <c r="B23" s="127"/>
      <c r="C23" s="127"/>
      <c r="D23" s="66"/>
      <c r="E23" s="66"/>
      <c r="F23" s="66"/>
      <c r="G23" s="66"/>
      <c r="H23" s="66"/>
      <c r="I23" s="30"/>
      <c r="J23" s="7"/>
      <c r="K23" s="7"/>
      <c r="L23" s="7"/>
      <c r="M23" s="7"/>
      <c r="N23" s="7"/>
      <c r="O23" s="7"/>
      <c r="P23" s="7"/>
      <c r="Q23" s="7"/>
    </row>
    <row r="24" spans="1:17" x14ac:dyDescent="0.2">
      <c r="A24" s="127"/>
      <c r="B24" s="127"/>
      <c r="C24" s="127"/>
      <c r="D24" s="66"/>
      <c r="E24" s="66"/>
      <c r="F24" s="66"/>
      <c r="G24" s="66"/>
      <c r="H24" s="66"/>
      <c r="I24" s="30"/>
      <c r="J24" s="7"/>
      <c r="K24" s="7"/>
      <c r="L24" s="7"/>
      <c r="M24" s="7"/>
      <c r="N24" s="7"/>
      <c r="O24" s="7"/>
      <c r="P24" s="7"/>
      <c r="Q24" s="7"/>
    </row>
    <row r="25" spans="1:17" x14ac:dyDescent="0.2">
      <c r="A25" s="127"/>
      <c r="B25" s="127"/>
      <c r="C25" s="127"/>
      <c r="D25" s="66"/>
      <c r="E25" s="66"/>
      <c r="F25" s="66"/>
      <c r="G25" s="66"/>
      <c r="H25" s="66"/>
      <c r="I25" s="30"/>
      <c r="J25" s="7"/>
      <c r="K25" s="7"/>
      <c r="L25" s="7"/>
      <c r="M25" s="7"/>
      <c r="N25" s="7"/>
      <c r="O25" s="7"/>
      <c r="P25" s="7"/>
      <c r="Q25" s="7"/>
    </row>
    <row r="26" spans="1:17" x14ac:dyDescent="0.2">
      <c r="A26" s="7"/>
      <c r="B26" s="7"/>
      <c r="C26" s="7"/>
      <c r="D26" s="7"/>
      <c r="E26" s="7"/>
      <c r="F26" s="7"/>
      <c r="G26" s="7"/>
      <c r="H26" s="7"/>
      <c r="I26" s="7"/>
      <c r="J26" s="7"/>
      <c r="K26" s="7"/>
      <c r="L26" s="7"/>
      <c r="M26" s="7"/>
      <c r="N26" s="7"/>
      <c r="O26" s="7"/>
      <c r="P26" s="7"/>
      <c r="Q26" s="7"/>
    </row>
    <row r="27" spans="1:17" x14ac:dyDescent="0.2">
      <c r="A27" s="7"/>
      <c r="B27" s="7"/>
      <c r="C27" s="7"/>
      <c r="D27" s="7"/>
      <c r="E27" s="7"/>
      <c r="F27" s="7"/>
      <c r="G27" s="7"/>
      <c r="H27" s="7"/>
      <c r="I27" s="7"/>
      <c r="J27" s="7"/>
      <c r="K27" s="7"/>
      <c r="L27" s="7"/>
      <c r="M27" s="7"/>
      <c r="N27" s="7"/>
      <c r="O27" s="7"/>
      <c r="P27" s="7"/>
      <c r="Q27" s="7"/>
    </row>
    <row r="28" spans="1:17" x14ac:dyDescent="0.2">
      <c r="A28" s="7"/>
      <c r="B28" s="7"/>
      <c r="C28" s="7"/>
      <c r="D28" s="7"/>
      <c r="E28" s="7"/>
      <c r="F28" s="7"/>
      <c r="G28" s="7"/>
      <c r="H28" s="7"/>
      <c r="I28" s="7"/>
      <c r="J28" s="7"/>
      <c r="K28" s="7"/>
      <c r="L28" s="7"/>
      <c r="M28" s="7"/>
      <c r="N28" s="7"/>
      <c r="O28" s="7"/>
      <c r="P28" s="7"/>
      <c r="Q28" s="7"/>
    </row>
    <row r="29" spans="1:17" x14ac:dyDescent="0.2">
      <c r="A29" s="7"/>
      <c r="B29" s="7"/>
      <c r="C29" s="7"/>
      <c r="D29" s="7"/>
      <c r="E29" s="7"/>
      <c r="F29" s="7"/>
      <c r="G29" s="7"/>
      <c r="H29" s="7"/>
      <c r="I29" s="7"/>
      <c r="J29" s="7"/>
      <c r="K29" s="7"/>
      <c r="L29" s="7"/>
      <c r="M29" s="7"/>
      <c r="N29" s="7"/>
      <c r="O29" s="7"/>
      <c r="P29" s="7"/>
      <c r="Q29" s="7"/>
    </row>
    <row r="30" spans="1:17" x14ac:dyDescent="0.2">
      <c r="A30" s="7"/>
      <c r="B30" s="7"/>
      <c r="C30" s="7"/>
      <c r="D30" s="7"/>
      <c r="E30" s="7"/>
      <c r="F30" s="7"/>
      <c r="G30" s="7"/>
      <c r="H30" s="7"/>
      <c r="I30" s="7"/>
      <c r="J30" s="7"/>
      <c r="K30" s="7"/>
      <c r="L30" s="7"/>
      <c r="M30" s="7"/>
      <c r="N30" s="7"/>
      <c r="O30" s="7"/>
      <c r="P30" s="7"/>
      <c r="Q30" s="7"/>
    </row>
  </sheetData>
  <mergeCells count="23">
    <mergeCell ref="A23:C23"/>
    <mergeCell ref="A24:C24"/>
    <mergeCell ref="A25:C25"/>
    <mergeCell ref="A18:C18"/>
    <mergeCell ref="A19:C19"/>
    <mergeCell ref="A20:C20"/>
    <mergeCell ref="A21:C21"/>
    <mergeCell ref="A22:C22"/>
    <mergeCell ref="A13:C13"/>
    <mergeCell ref="A14:C14"/>
    <mergeCell ref="A15:C15"/>
    <mergeCell ref="A16:C16"/>
    <mergeCell ref="A17:C17"/>
    <mergeCell ref="A8:C8"/>
    <mergeCell ref="A9:C9"/>
    <mergeCell ref="A10:C10"/>
    <mergeCell ref="A11:C11"/>
    <mergeCell ref="A12:C12"/>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0"/>
  <sheetViews>
    <sheetView workbookViewId="0">
      <selection activeCell="I4" sqref="I4"/>
    </sheetView>
  </sheetViews>
  <sheetFormatPr defaultRowHeight="12.75" x14ac:dyDescent="0.2"/>
  <cols>
    <col min="10" max="10" width="9.85546875" bestFit="1" customWidth="1"/>
    <col min="11" max="11" width="14.42578125" bestFit="1" customWidth="1"/>
  </cols>
  <sheetData>
    <row r="1" spans="1:17" ht="15.75" x14ac:dyDescent="0.25">
      <c r="A1" s="9" t="s">
        <v>0</v>
      </c>
      <c r="B1" s="8"/>
      <c r="C1" s="8"/>
      <c r="D1" s="8"/>
      <c r="E1" s="4"/>
      <c r="F1" s="4"/>
      <c r="G1" s="4"/>
      <c r="H1" s="4"/>
      <c r="I1" s="4"/>
      <c r="J1" s="7"/>
    </row>
    <row r="2" spans="1:17" ht="15.75" x14ac:dyDescent="0.25">
      <c r="A2" s="4"/>
      <c r="B2" s="3"/>
      <c r="C2" s="3"/>
      <c r="D2" s="3"/>
      <c r="E2" s="3"/>
      <c r="F2" s="3"/>
      <c r="G2" s="3"/>
      <c r="H2" s="3"/>
      <c r="I2" s="3"/>
      <c r="J2" s="3"/>
    </row>
    <row r="3" spans="1:17" x14ac:dyDescent="0.2">
      <c r="A3" s="128"/>
      <c r="B3" s="128"/>
      <c r="C3" s="128"/>
      <c r="D3" s="28" t="s">
        <v>1</v>
      </c>
      <c r="E3" s="28" t="s">
        <v>2</v>
      </c>
      <c r="F3" s="28" t="s">
        <v>3</v>
      </c>
      <c r="G3" s="28" t="s">
        <v>4</v>
      </c>
      <c r="H3" s="28" t="s">
        <v>5</v>
      </c>
      <c r="I3" s="29" t="s">
        <v>17</v>
      </c>
      <c r="J3" s="6"/>
      <c r="K3" s="6"/>
      <c r="L3" s="6"/>
      <c r="M3" s="6"/>
      <c r="N3" s="6"/>
      <c r="O3" s="6"/>
      <c r="P3" s="6"/>
      <c r="Q3" s="6"/>
    </row>
    <row r="4" spans="1:17" x14ac:dyDescent="0.2">
      <c r="A4" s="127" t="s">
        <v>34</v>
      </c>
      <c r="B4" s="127"/>
      <c r="C4" s="127"/>
      <c r="D4" s="66">
        <f>'Price Calculation'!X10</f>
        <v>17.038756920878726</v>
      </c>
      <c r="E4" s="97">
        <v>12</v>
      </c>
      <c r="F4" s="97">
        <v>2.8</v>
      </c>
      <c r="G4" s="97">
        <v>2</v>
      </c>
      <c r="H4" s="97">
        <v>3</v>
      </c>
      <c r="I4" s="30">
        <f t="shared" ref="I4:I20" si="0">SUM(D4:H4)</f>
        <v>36.838756920878723</v>
      </c>
      <c r="J4" s="7"/>
      <c r="K4" s="7"/>
      <c r="L4" s="7"/>
      <c r="M4" s="7"/>
      <c r="N4" s="7"/>
      <c r="O4" s="7"/>
      <c r="P4" s="7"/>
      <c r="Q4" s="7"/>
    </row>
    <row r="5" spans="1:17" x14ac:dyDescent="0.2">
      <c r="A5" s="127" t="s">
        <v>35</v>
      </c>
      <c r="B5" s="127"/>
      <c r="C5" s="127"/>
      <c r="D5" s="66">
        <f>'Price Calculation'!X11</f>
        <v>19.941471571906355</v>
      </c>
      <c r="E5" s="97">
        <v>24</v>
      </c>
      <c r="F5" s="97">
        <v>6</v>
      </c>
      <c r="G5" s="97">
        <v>6</v>
      </c>
      <c r="H5" s="97">
        <v>4</v>
      </c>
      <c r="I5" s="30">
        <f t="shared" si="0"/>
        <v>59.941471571906355</v>
      </c>
      <c r="J5" s="7"/>
      <c r="K5" s="7"/>
      <c r="L5" s="7"/>
      <c r="M5" s="7"/>
      <c r="N5" s="7"/>
      <c r="O5" s="7"/>
      <c r="P5" s="7"/>
      <c r="Q5" s="7"/>
    </row>
    <row r="6" spans="1:17" x14ac:dyDescent="0.2">
      <c r="A6" s="127" t="s">
        <v>36</v>
      </c>
      <c r="B6" s="127"/>
      <c r="C6" s="127"/>
      <c r="D6" s="66">
        <f>'Price Calculation'!X12</f>
        <v>18.883610451306417</v>
      </c>
      <c r="E6" s="97">
        <v>16</v>
      </c>
      <c r="F6" s="97">
        <v>4</v>
      </c>
      <c r="G6" s="97">
        <v>4.8</v>
      </c>
      <c r="H6" s="97">
        <v>2.8</v>
      </c>
      <c r="I6" s="30">
        <f t="shared" si="0"/>
        <v>46.483610451306411</v>
      </c>
      <c r="J6" s="7"/>
      <c r="K6" s="7"/>
      <c r="L6" s="7"/>
      <c r="M6" s="7"/>
      <c r="N6" s="7"/>
      <c r="O6" s="7"/>
      <c r="P6" s="7"/>
      <c r="Q6" s="7"/>
    </row>
    <row r="7" spans="1:17" x14ac:dyDescent="0.2">
      <c r="A7" s="127" t="s">
        <v>37</v>
      </c>
      <c r="B7" s="127"/>
      <c r="C7" s="127"/>
      <c r="D7" s="66">
        <f>'Price Calculation'!X13</f>
        <v>11.711269334642772</v>
      </c>
      <c r="E7" s="97">
        <v>11.2</v>
      </c>
      <c r="F7" s="97">
        <v>4</v>
      </c>
      <c r="G7" s="97">
        <v>4</v>
      </c>
      <c r="H7" s="97">
        <v>4</v>
      </c>
      <c r="I7" s="30">
        <f t="shared" si="0"/>
        <v>34.911269334642768</v>
      </c>
      <c r="J7" s="7"/>
      <c r="K7" s="7"/>
      <c r="L7" s="7"/>
      <c r="M7" s="7"/>
      <c r="N7" s="7"/>
      <c r="O7" s="7"/>
      <c r="P7" s="7"/>
      <c r="Q7" s="7"/>
    </row>
    <row r="8" spans="1:17" x14ac:dyDescent="0.2">
      <c r="A8" s="127" t="s">
        <v>38</v>
      </c>
      <c r="B8" s="127"/>
      <c r="C8" s="127"/>
      <c r="D8" s="66">
        <f>'Price Calculation'!X14</f>
        <v>24.766355140186917</v>
      </c>
      <c r="E8" s="97">
        <v>16</v>
      </c>
      <c r="F8" s="97">
        <v>5</v>
      </c>
      <c r="G8" s="97">
        <v>6</v>
      </c>
      <c r="H8" s="97">
        <v>4.8</v>
      </c>
      <c r="I8" s="30">
        <f t="shared" si="0"/>
        <v>56.566355140186914</v>
      </c>
      <c r="J8" s="7"/>
      <c r="K8" s="7"/>
      <c r="L8" s="7"/>
      <c r="M8" s="7"/>
      <c r="N8" s="7"/>
      <c r="O8" s="7"/>
      <c r="P8" s="7"/>
      <c r="Q8" s="7"/>
    </row>
    <row r="9" spans="1:17" x14ac:dyDescent="0.2">
      <c r="A9" s="127" t="s">
        <v>39</v>
      </c>
      <c r="B9" s="127"/>
      <c r="C9" s="127"/>
      <c r="D9" s="66">
        <f>'Price Calculation'!X15</f>
        <v>20.450160771704176</v>
      </c>
      <c r="E9" s="97">
        <v>36</v>
      </c>
      <c r="F9" s="97">
        <v>9.6</v>
      </c>
      <c r="G9" s="97">
        <v>9.6</v>
      </c>
      <c r="H9" s="97">
        <v>9</v>
      </c>
      <c r="I9" s="30">
        <f t="shared" si="0"/>
        <v>84.650160771704165</v>
      </c>
      <c r="J9" s="7"/>
      <c r="K9" s="7"/>
      <c r="L9" s="7"/>
      <c r="M9" s="7"/>
      <c r="N9" s="7"/>
      <c r="O9" s="7"/>
      <c r="P9" s="7"/>
      <c r="Q9" s="7"/>
    </row>
    <row r="10" spans="1:17" x14ac:dyDescent="0.2">
      <c r="A10" s="127" t="s">
        <v>40</v>
      </c>
      <c r="B10" s="127"/>
      <c r="C10" s="127"/>
      <c r="D10" s="66">
        <f>'Price Calculation'!X16</f>
        <v>21.486486486486488</v>
      </c>
      <c r="E10" s="97">
        <v>35.200000000000003</v>
      </c>
      <c r="F10" s="97">
        <v>8.8000000000000007</v>
      </c>
      <c r="G10" s="97">
        <v>8</v>
      </c>
      <c r="H10" s="97">
        <v>8</v>
      </c>
      <c r="I10" s="30">
        <f t="shared" si="0"/>
        <v>81.486486486486484</v>
      </c>
      <c r="J10" s="7"/>
      <c r="K10" s="7"/>
      <c r="L10" s="7"/>
      <c r="M10" s="7"/>
      <c r="N10" s="7"/>
      <c r="O10" s="7"/>
      <c r="P10" s="7"/>
      <c r="Q10" s="7"/>
    </row>
    <row r="11" spans="1:17" x14ac:dyDescent="0.2">
      <c r="A11" s="127" t="s">
        <v>41</v>
      </c>
      <c r="B11" s="127"/>
      <c r="C11" s="127"/>
      <c r="D11" s="66">
        <f>'Price Calculation'!X17</f>
        <v>18.524271844660198</v>
      </c>
      <c r="E11" s="97">
        <v>20</v>
      </c>
      <c r="F11" s="97">
        <v>4.8</v>
      </c>
      <c r="G11" s="97">
        <v>6</v>
      </c>
      <c r="H11" s="97">
        <v>4</v>
      </c>
      <c r="I11" s="30">
        <f t="shared" si="0"/>
        <v>53.324271844660196</v>
      </c>
      <c r="J11" s="7"/>
      <c r="K11" s="7"/>
      <c r="L11" s="7"/>
      <c r="M11" s="7"/>
      <c r="N11" s="7"/>
      <c r="O11" s="7"/>
      <c r="P11" s="7"/>
      <c r="Q11" s="7"/>
    </row>
    <row r="12" spans="1:17" x14ac:dyDescent="0.2">
      <c r="A12" s="127" t="s">
        <v>42</v>
      </c>
      <c r="B12" s="127"/>
      <c r="C12" s="127"/>
      <c r="D12" s="66">
        <f>'Price Calculation'!X18</f>
        <v>20.229007633587788</v>
      </c>
      <c r="E12" s="97">
        <v>36</v>
      </c>
      <c r="F12" s="97">
        <v>9.4</v>
      </c>
      <c r="G12" s="97">
        <v>9.4</v>
      </c>
      <c r="H12" s="97">
        <v>9</v>
      </c>
      <c r="I12" s="30">
        <f t="shared" si="0"/>
        <v>84.029007633587796</v>
      </c>
      <c r="J12" s="7"/>
      <c r="K12" s="7"/>
      <c r="L12" s="7"/>
      <c r="M12" s="7"/>
      <c r="N12" s="7"/>
      <c r="O12" s="7"/>
      <c r="P12" s="7"/>
      <c r="Q12" s="7"/>
    </row>
    <row r="13" spans="1:17" x14ac:dyDescent="0.2">
      <c r="A13" s="127" t="s">
        <v>43</v>
      </c>
      <c r="B13" s="127"/>
      <c r="C13" s="127"/>
      <c r="D13" s="66">
        <f>'Price Calculation'!X19</f>
        <v>20.622568093385219</v>
      </c>
      <c r="E13" s="97">
        <v>12</v>
      </c>
      <c r="F13" s="97">
        <v>4</v>
      </c>
      <c r="G13" s="97">
        <v>4</v>
      </c>
      <c r="H13" s="97">
        <v>2.4</v>
      </c>
      <c r="I13" s="30">
        <f t="shared" si="0"/>
        <v>43.022568093385217</v>
      </c>
      <c r="J13" s="7"/>
      <c r="K13" s="7"/>
      <c r="L13" s="7"/>
      <c r="M13" s="7"/>
      <c r="N13" s="7"/>
      <c r="O13" s="7"/>
      <c r="P13" s="7"/>
      <c r="Q13" s="7"/>
    </row>
    <row r="14" spans="1:17" x14ac:dyDescent="0.2">
      <c r="A14" s="127" t="s">
        <v>44</v>
      </c>
      <c r="B14" s="127"/>
      <c r="C14" s="127"/>
      <c r="D14" s="66">
        <f>'Price Calculation'!X20</f>
        <v>30</v>
      </c>
      <c r="E14" s="97">
        <v>16</v>
      </c>
      <c r="F14" s="97">
        <v>4</v>
      </c>
      <c r="G14" s="97">
        <v>4.8</v>
      </c>
      <c r="H14" s="97">
        <v>4</v>
      </c>
      <c r="I14" s="30">
        <f t="shared" si="0"/>
        <v>58.8</v>
      </c>
      <c r="J14" s="7"/>
      <c r="K14" s="7"/>
      <c r="L14" s="7"/>
      <c r="M14" s="7"/>
      <c r="N14" s="7"/>
      <c r="O14" s="7"/>
      <c r="P14" s="7"/>
      <c r="Q14" s="7"/>
    </row>
    <row r="15" spans="1:17" x14ac:dyDescent="0.2">
      <c r="A15" s="127" t="s">
        <v>45</v>
      </c>
      <c r="B15" s="127"/>
      <c r="C15" s="127"/>
      <c r="D15" s="66">
        <f>'Price Calculation'!X21</f>
        <v>19.406021155410905</v>
      </c>
      <c r="E15" s="97">
        <v>16</v>
      </c>
      <c r="F15" s="97">
        <v>2</v>
      </c>
      <c r="G15" s="97">
        <v>3</v>
      </c>
      <c r="H15" s="97">
        <v>3</v>
      </c>
      <c r="I15" s="30">
        <f t="shared" si="0"/>
        <v>43.406021155410905</v>
      </c>
      <c r="J15" s="7"/>
      <c r="K15" s="7"/>
      <c r="L15" s="7"/>
      <c r="M15" s="7"/>
      <c r="N15" s="7"/>
      <c r="O15" s="7"/>
      <c r="P15" s="7"/>
      <c r="Q15" s="7"/>
    </row>
    <row r="16" spans="1:17" x14ac:dyDescent="0.2">
      <c r="A16" s="127" t="s">
        <v>46</v>
      </c>
      <c r="B16" s="127"/>
      <c r="C16" s="127"/>
      <c r="D16" s="66">
        <f>'Price Calculation'!X22</f>
        <v>19.034317637669592</v>
      </c>
      <c r="E16" s="97">
        <v>36</v>
      </c>
      <c r="F16" s="97">
        <v>9.4</v>
      </c>
      <c r="G16" s="97">
        <v>9.6</v>
      </c>
      <c r="H16" s="97">
        <v>9</v>
      </c>
      <c r="I16" s="30">
        <f t="shared" si="0"/>
        <v>83.034317637669588</v>
      </c>
      <c r="J16" s="7"/>
      <c r="K16" s="7"/>
      <c r="L16" s="7"/>
      <c r="M16" s="7"/>
      <c r="N16" s="7"/>
      <c r="O16" s="7"/>
      <c r="P16" s="7"/>
      <c r="Q16" s="7"/>
    </row>
    <row r="17" spans="1:17" x14ac:dyDescent="0.2">
      <c r="A17" s="127" t="s">
        <v>47</v>
      </c>
      <c r="B17" s="127"/>
      <c r="C17" s="127"/>
      <c r="D17" s="66">
        <f>'Price Calculation'!X23</f>
        <v>25.945063910796847</v>
      </c>
      <c r="E17" s="97">
        <v>25.6</v>
      </c>
      <c r="F17" s="97">
        <v>6.6</v>
      </c>
      <c r="G17" s="97">
        <v>6.6</v>
      </c>
      <c r="H17" s="97">
        <v>6</v>
      </c>
      <c r="I17" s="30">
        <f t="shared" si="0"/>
        <v>70.745063910796844</v>
      </c>
      <c r="J17" s="7"/>
      <c r="K17" s="7"/>
      <c r="L17" s="7"/>
      <c r="M17" s="7"/>
      <c r="N17" s="7"/>
      <c r="O17" s="7"/>
      <c r="P17" s="7"/>
      <c r="Q17" s="7"/>
    </row>
    <row r="18" spans="1:17" x14ac:dyDescent="0.2">
      <c r="A18" s="127" t="s">
        <v>48</v>
      </c>
      <c r="B18" s="127"/>
      <c r="C18" s="127"/>
      <c r="D18" s="66">
        <f>'Price Calculation'!X24</f>
        <v>13.622733114379551</v>
      </c>
      <c r="E18" s="97">
        <v>24</v>
      </c>
      <c r="F18" s="97">
        <v>6.8</v>
      </c>
      <c r="G18" s="97">
        <v>6.2</v>
      </c>
      <c r="H18" s="97">
        <v>6</v>
      </c>
      <c r="I18" s="30">
        <f t="shared" si="0"/>
        <v>56.62273311437955</v>
      </c>
      <c r="J18" s="7"/>
      <c r="K18" s="7"/>
      <c r="L18" s="7"/>
      <c r="M18" s="7"/>
      <c r="N18" s="7"/>
      <c r="O18" s="7"/>
      <c r="P18" s="7"/>
      <c r="Q18" s="7"/>
    </row>
    <row r="19" spans="1:17" x14ac:dyDescent="0.2">
      <c r="A19" s="127" t="s">
        <v>49</v>
      </c>
      <c r="B19" s="127"/>
      <c r="C19" s="127"/>
      <c r="D19" s="66">
        <f>'Price Calculation'!X25</f>
        <v>19.469387755102041</v>
      </c>
      <c r="E19" s="97">
        <v>36.799999999999997</v>
      </c>
      <c r="F19" s="97">
        <v>9.4</v>
      </c>
      <c r="G19" s="97">
        <v>9.4</v>
      </c>
      <c r="H19" s="97">
        <v>9</v>
      </c>
      <c r="I19" s="30">
        <f t="shared" si="0"/>
        <v>84.069387755102042</v>
      </c>
      <c r="J19" s="7"/>
      <c r="K19" s="7"/>
      <c r="L19" s="7"/>
      <c r="M19" s="7"/>
      <c r="N19" s="7"/>
      <c r="O19" s="7"/>
      <c r="P19" s="7"/>
      <c r="Q19" s="7"/>
    </row>
    <row r="20" spans="1:17" x14ac:dyDescent="0.2">
      <c r="A20" s="127" t="s">
        <v>50</v>
      </c>
      <c r="B20" s="127"/>
      <c r="C20" s="127"/>
      <c r="D20" s="66">
        <f>'Price Calculation'!X26</f>
        <v>19.710743801652892</v>
      </c>
      <c r="E20" s="97">
        <v>35.200000000000003</v>
      </c>
      <c r="F20" s="97">
        <v>8.8000000000000007</v>
      </c>
      <c r="G20" s="97">
        <v>9</v>
      </c>
      <c r="H20" s="97">
        <v>8</v>
      </c>
      <c r="I20" s="30">
        <f t="shared" si="0"/>
        <v>80.710743801652896</v>
      </c>
      <c r="J20" s="7"/>
      <c r="K20" s="7"/>
      <c r="L20" s="7"/>
      <c r="M20" s="7"/>
      <c r="N20" s="7"/>
      <c r="O20" s="7"/>
      <c r="P20" s="7"/>
      <c r="Q20" s="7"/>
    </row>
    <row r="21" spans="1:17" x14ac:dyDescent="0.2">
      <c r="A21" s="127"/>
      <c r="B21" s="127"/>
      <c r="C21" s="127"/>
      <c r="D21" s="66"/>
      <c r="E21" s="66"/>
      <c r="F21" s="66"/>
      <c r="G21" s="66"/>
      <c r="H21" s="66"/>
      <c r="I21" s="30"/>
      <c r="J21" s="7"/>
      <c r="K21" s="7"/>
      <c r="L21" s="7"/>
      <c r="M21" s="7"/>
      <c r="N21" s="7"/>
      <c r="O21" s="7"/>
      <c r="P21" s="7"/>
      <c r="Q21" s="7"/>
    </row>
    <row r="22" spans="1:17" x14ac:dyDescent="0.2">
      <c r="A22" s="127"/>
      <c r="B22" s="127"/>
      <c r="C22" s="127"/>
      <c r="D22" s="66"/>
      <c r="E22" s="66"/>
      <c r="F22" s="66"/>
      <c r="G22" s="66"/>
      <c r="H22" s="66"/>
      <c r="I22" s="30"/>
      <c r="J22" s="7"/>
      <c r="K22" s="7"/>
      <c r="L22" s="7"/>
      <c r="M22" s="7"/>
      <c r="N22" s="7"/>
      <c r="O22" s="7"/>
      <c r="P22" s="7"/>
      <c r="Q22" s="7"/>
    </row>
    <row r="23" spans="1:17" x14ac:dyDescent="0.2">
      <c r="A23" s="127"/>
      <c r="B23" s="127"/>
      <c r="C23" s="127"/>
      <c r="D23" s="66"/>
      <c r="E23" s="66"/>
      <c r="F23" s="66"/>
      <c r="G23" s="66"/>
      <c r="H23" s="66"/>
      <c r="I23" s="30"/>
      <c r="J23" s="7"/>
      <c r="K23" s="7"/>
      <c r="L23" s="7"/>
      <c r="M23" s="7"/>
      <c r="N23" s="7"/>
      <c r="O23" s="7"/>
      <c r="P23" s="7"/>
      <c r="Q23" s="7"/>
    </row>
    <row r="24" spans="1:17" x14ac:dyDescent="0.2">
      <c r="A24" s="127"/>
      <c r="B24" s="127"/>
      <c r="C24" s="127"/>
      <c r="D24" s="66"/>
      <c r="E24" s="66"/>
      <c r="F24" s="66"/>
      <c r="G24" s="66"/>
      <c r="H24" s="66"/>
      <c r="I24" s="30"/>
      <c r="J24" s="7"/>
      <c r="K24" s="7"/>
      <c r="L24" s="7"/>
      <c r="M24" s="7"/>
      <c r="N24" s="7"/>
      <c r="O24" s="7"/>
      <c r="P24" s="7"/>
      <c r="Q24" s="7"/>
    </row>
    <row r="25" spans="1:17" x14ac:dyDescent="0.2">
      <c r="A25" s="127"/>
      <c r="B25" s="127"/>
      <c r="C25" s="127"/>
      <c r="D25" s="66"/>
      <c r="E25" s="66"/>
      <c r="F25" s="66"/>
      <c r="G25" s="66"/>
      <c r="H25" s="66"/>
      <c r="I25" s="30"/>
      <c r="J25" s="7"/>
      <c r="K25" s="7"/>
      <c r="L25" s="7"/>
      <c r="M25" s="7"/>
      <c r="N25" s="7"/>
      <c r="O25" s="7"/>
      <c r="P25" s="7"/>
      <c r="Q25" s="7"/>
    </row>
    <row r="26" spans="1:17" x14ac:dyDescent="0.2">
      <c r="A26" s="7"/>
      <c r="B26" s="7"/>
      <c r="C26" s="7"/>
      <c r="D26" s="7"/>
      <c r="E26" s="7"/>
      <c r="F26" s="7"/>
      <c r="G26" s="7"/>
      <c r="H26" s="7"/>
      <c r="I26" s="7"/>
      <c r="J26" s="7"/>
      <c r="K26" s="7"/>
      <c r="L26" s="7"/>
      <c r="M26" s="7"/>
      <c r="N26" s="7"/>
      <c r="O26" s="7"/>
      <c r="P26" s="7"/>
      <c r="Q26" s="7"/>
    </row>
    <row r="27" spans="1:17" x14ac:dyDescent="0.2">
      <c r="A27" s="7"/>
      <c r="B27" s="7"/>
      <c r="C27" s="7"/>
      <c r="D27" s="7"/>
      <c r="E27" s="7"/>
      <c r="F27" s="7"/>
      <c r="G27" s="7"/>
      <c r="H27" s="7"/>
      <c r="I27" s="7"/>
      <c r="J27" s="7"/>
      <c r="K27" s="7"/>
      <c r="L27" s="7"/>
      <c r="M27" s="7"/>
      <c r="N27" s="7"/>
      <c r="O27" s="7"/>
      <c r="P27" s="7"/>
      <c r="Q27" s="7"/>
    </row>
    <row r="28" spans="1:17" x14ac:dyDescent="0.2">
      <c r="A28" s="7"/>
      <c r="B28" s="7"/>
      <c r="C28" s="7"/>
      <c r="D28" s="7"/>
      <c r="E28" s="7"/>
      <c r="F28" s="7"/>
      <c r="G28" s="7"/>
      <c r="H28" s="7"/>
      <c r="I28" s="7"/>
      <c r="J28" s="7"/>
      <c r="K28" s="7"/>
      <c r="L28" s="7"/>
      <c r="M28" s="7"/>
      <c r="N28" s="7"/>
      <c r="O28" s="7"/>
      <c r="P28" s="7"/>
      <c r="Q28" s="7"/>
    </row>
    <row r="29" spans="1:17" x14ac:dyDescent="0.2">
      <c r="A29" s="7"/>
      <c r="B29" s="7"/>
      <c r="C29" s="7"/>
      <c r="D29" s="7"/>
      <c r="E29" s="7"/>
      <c r="F29" s="7"/>
      <c r="G29" s="7"/>
      <c r="H29" s="7"/>
      <c r="I29" s="7"/>
      <c r="J29" s="7"/>
      <c r="K29" s="7"/>
      <c r="L29" s="7"/>
      <c r="M29" s="7"/>
      <c r="N29" s="7"/>
      <c r="O29" s="7"/>
      <c r="P29" s="7"/>
      <c r="Q29" s="7"/>
    </row>
    <row r="30" spans="1:17" x14ac:dyDescent="0.2">
      <c r="A30" s="7"/>
      <c r="B30" s="7"/>
      <c r="C30" s="7"/>
      <c r="D30" s="7"/>
      <c r="E30" s="7"/>
      <c r="F30" s="7"/>
      <c r="G30" s="7"/>
      <c r="H30" s="7"/>
      <c r="I30" s="7"/>
      <c r="J30" s="7"/>
      <c r="K30" s="7"/>
      <c r="L30" s="7"/>
      <c r="M30" s="7"/>
      <c r="N30" s="7"/>
      <c r="O30" s="7"/>
      <c r="P30" s="7"/>
      <c r="Q30" s="7"/>
    </row>
  </sheetData>
  <mergeCells count="23">
    <mergeCell ref="A23:C23"/>
    <mergeCell ref="A24:C24"/>
    <mergeCell ref="A25:C25"/>
    <mergeCell ref="A18:C18"/>
    <mergeCell ref="A19:C19"/>
    <mergeCell ref="A20:C20"/>
    <mergeCell ref="A21:C21"/>
    <mergeCell ref="A22:C22"/>
    <mergeCell ref="A13:C13"/>
    <mergeCell ref="A14:C14"/>
    <mergeCell ref="A15:C15"/>
    <mergeCell ref="A16:C16"/>
    <mergeCell ref="A17:C17"/>
    <mergeCell ref="A8:C8"/>
    <mergeCell ref="A9:C9"/>
    <mergeCell ref="A10:C10"/>
    <mergeCell ref="A11:C11"/>
    <mergeCell ref="A12:C12"/>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C46"/>
  <sheetViews>
    <sheetView zoomScale="85" zoomScaleNormal="85" workbookViewId="0">
      <selection activeCell="A48" sqref="A48"/>
    </sheetView>
  </sheetViews>
  <sheetFormatPr defaultColWidth="9" defaultRowHeight="15" x14ac:dyDescent="0.25"/>
  <cols>
    <col min="1" max="1" width="27.42578125" style="47" customWidth="1"/>
    <col min="2" max="2" width="12.42578125" style="47" customWidth="1"/>
    <col min="3" max="18" width="11" style="47" customWidth="1"/>
    <col min="19" max="20" width="12.28515625" style="47" customWidth="1"/>
    <col min="21" max="21" width="17.5703125" style="47" bestFit="1" customWidth="1"/>
    <col min="22" max="25" width="12.28515625" style="47" customWidth="1"/>
    <col min="26" max="26" width="9" style="47"/>
    <col min="27" max="27" width="15" style="47" bestFit="1" customWidth="1"/>
    <col min="28" max="28" width="9.5703125" style="47" bestFit="1" customWidth="1"/>
    <col min="29" max="29" width="6.85546875" style="47" bestFit="1" customWidth="1"/>
    <col min="30" max="16384" width="9" style="47"/>
  </cols>
  <sheetData>
    <row r="1" spans="1:29" ht="23.25" x14ac:dyDescent="0.35">
      <c r="A1" s="131" t="s">
        <v>78</v>
      </c>
      <c r="B1" s="131"/>
      <c r="C1" s="131"/>
      <c r="D1" s="131"/>
      <c r="E1" s="131"/>
      <c r="F1" s="131"/>
      <c r="G1" s="131"/>
      <c r="H1" s="131"/>
      <c r="I1" s="131"/>
      <c r="J1" s="131"/>
      <c r="K1" s="131"/>
      <c r="L1" s="131"/>
      <c r="M1" s="131"/>
      <c r="N1" s="131"/>
      <c r="O1" s="131"/>
      <c r="P1" s="131"/>
      <c r="Q1" s="131"/>
      <c r="R1" s="131"/>
      <c r="S1" s="131"/>
      <c r="T1" s="131"/>
      <c r="U1" s="131"/>
      <c r="V1" s="131"/>
      <c r="W1" s="131"/>
      <c r="X1" s="131"/>
      <c r="Y1" s="131"/>
    </row>
    <row r="2" spans="1:29" ht="14.45" customHeight="1" x14ac:dyDescent="0.35">
      <c r="A2" s="35"/>
      <c r="B2" s="35"/>
      <c r="C2" s="35"/>
      <c r="D2" s="35"/>
      <c r="E2" s="35"/>
      <c r="F2" s="35"/>
      <c r="G2" s="35"/>
      <c r="H2" s="35"/>
      <c r="I2" s="35"/>
      <c r="J2" s="35"/>
      <c r="K2" s="35"/>
      <c r="L2" s="35"/>
      <c r="M2" s="35"/>
      <c r="N2" s="35"/>
      <c r="O2" s="35"/>
      <c r="P2" s="35"/>
      <c r="Q2" s="35"/>
      <c r="R2" s="35"/>
      <c r="S2" s="35"/>
      <c r="T2" s="35"/>
      <c r="U2" s="35"/>
      <c r="V2" s="35"/>
      <c r="W2" s="35"/>
      <c r="X2" s="35"/>
      <c r="Y2" s="35"/>
    </row>
    <row r="3" spans="1:29" ht="21" x14ac:dyDescent="0.35">
      <c r="A3" s="42" t="s">
        <v>18</v>
      </c>
      <c r="B3" s="42"/>
      <c r="C3" s="42"/>
      <c r="D3" s="42"/>
      <c r="E3" s="42"/>
      <c r="F3" s="42"/>
      <c r="G3" s="42"/>
      <c r="H3" s="42"/>
      <c r="I3" s="42"/>
      <c r="J3" s="42"/>
      <c r="K3" s="42"/>
      <c r="L3" s="42"/>
      <c r="M3" s="42"/>
      <c r="N3" s="42"/>
      <c r="O3" s="42"/>
      <c r="P3" s="42"/>
      <c r="Q3" s="42"/>
      <c r="R3" s="42"/>
      <c r="S3" s="42"/>
      <c r="T3" s="42"/>
      <c r="U3" s="42"/>
      <c r="V3" s="42"/>
      <c r="W3" s="42"/>
      <c r="X3" s="42"/>
      <c r="Y3" s="42"/>
    </row>
    <row r="4" spans="1:29" s="48" customFormat="1" ht="14.45" customHeight="1" x14ac:dyDescent="0.25">
      <c r="A4" s="50" t="s">
        <v>15</v>
      </c>
      <c r="B4" s="50"/>
      <c r="C4" s="50"/>
      <c r="D4" s="50"/>
      <c r="E4" s="32"/>
      <c r="F4" s="32"/>
      <c r="G4" s="32"/>
      <c r="H4" s="32"/>
      <c r="I4" s="32"/>
      <c r="J4" s="32"/>
      <c r="K4" s="32"/>
      <c r="L4" s="32"/>
      <c r="M4" s="32"/>
      <c r="N4" s="32"/>
      <c r="O4" s="32"/>
      <c r="P4" s="32"/>
      <c r="Q4" s="32"/>
      <c r="R4" s="32"/>
      <c r="S4" s="32"/>
      <c r="T4" s="32"/>
      <c r="U4" s="32"/>
      <c r="V4" s="32"/>
      <c r="W4" s="51"/>
      <c r="X4" s="51"/>
      <c r="Y4" s="51"/>
    </row>
    <row r="5" spans="1:29" s="48" customFormat="1" ht="14.45" customHeight="1" x14ac:dyDescent="0.25">
      <c r="A5" s="32"/>
      <c r="B5" s="32"/>
      <c r="C5" s="32"/>
      <c r="D5" s="32"/>
      <c r="E5" s="32"/>
      <c r="F5" s="32"/>
      <c r="G5" s="32"/>
      <c r="H5" s="32"/>
      <c r="I5" s="32"/>
      <c r="J5" s="32"/>
      <c r="K5" s="32"/>
      <c r="L5" s="32"/>
      <c r="M5" s="32"/>
      <c r="N5" s="32"/>
      <c r="O5" s="32"/>
      <c r="P5" s="32"/>
      <c r="Q5" s="32"/>
      <c r="R5" s="32"/>
      <c r="S5" s="32"/>
      <c r="T5" s="32"/>
      <c r="U5" s="32"/>
      <c r="V5" s="32"/>
      <c r="W5" s="51"/>
      <c r="X5" s="51"/>
      <c r="Y5" s="51"/>
    </row>
    <row r="6" spans="1:29" s="48" customFormat="1" ht="14.45" customHeight="1" x14ac:dyDescent="0.25">
      <c r="A6" s="32"/>
      <c r="B6" s="32"/>
      <c r="C6" s="132" t="s">
        <v>19</v>
      </c>
      <c r="D6" s="133"/>
      <c r="E6" s="133"/>
      <c r="F6" s="134"/>
      <c r="G6" s="132" t="s">
        <v>20</v>
      </c>
      <c r="H6" s="133"/>
      <c r="I6" s="133"/>
      <c r="J6" s="134"/>
      <c r="K6" s="132" t="s">
        <v>21</v>
      </c>
      <c r="L6" s="133"/>
      <c r="M6" s="133"/>
      <c r="N6" s="134"/>
      <c r="O6" s="132" t="s">
        <v>22</v>
      </c>
      <c r="P6" s="133"/>
      <c r="Q6" s="133"/>
      <c r="R6" s="134"/>
      <c r="T6" s="54"/>
      <c r="V6" s="32"/>
      <c r="W6" s="51"/>
      <c r="X6" s="51"/>
      <c r="Y6" s="51"/>
    </row>
    <row r="7" spans="1:29" s="48" customFormat="1" ht="14.45" customHeight="1" x14ac:dyDescent="0.25">
      <c r="A7" s="32"/>
      <c r="B7" s="32"/>
      <c r="C7" s="34" t="s">
        <v>23</v>
      </c>
      <c r="D7" s="63" t="s">
        <v>24</v>
      </c>
      <c r="E7" s="63" t="s">
        <v>25</v>
      </c>
      <c r="F7" s="44"/>
      <c r="G7" s="34" t="s">
        <v>23</v>
      </c>
      <c r="H7" s="63" t="s">
        <v>24</v>
      </c>
      <c r="I7" s="63" t="s">
        <v>25</v>
      </c>
      <c r="J7" s="44"/>
      <c r="K7" s="34" t="s">
        <v>23</v>
      </c>
      <c r="L7" s="63" t="s">
        <v>24</v>
      </c>
      <c r="M7" s="63" t="s">
        <v>25</v>
      </c>
      <c r="N7" s="44"/>
      <c r="O7" s="34" t="s">
        <v>23</v>
      </c>
      <c r="P7" s="63" t="s">
        <v>24</v>
      </c>
      <c r="Q7" s="63" t="s">
        <v>25</v>
      </c>
      <c r="R7" s="44"/>
      <c r="T7" s="59" t="s">
        <v>31</v>
      </c>
      <c r="U7" s="49"/>
      <c r="V7" s="62"/>
      <c r="W7" s="45"/>
      <c r="X7" s="45"/>
      <c r="Y7" s="45"/>
      <c r="AA7" s="47"/>
      <c r="AB7" s="47"/>
      <c r="AC7" s="47"/>
    </row>
    <row r="8" spans="1:29" s="48" customFormat="1" ht="14.45" customHeight="1" x14ac:dyDescent="0.25">
      <c r="A8" s="32"/>
      <c r="B8" s="32"/>
      <c r="C8" s="41">
        <v>0.7</v>
      </c>
      <c r="D8" s="58">
        <v>0.2</v>
      </c>
      <c r="E8" s="58">
        <v>0.1</v>
      </c>
      <c r="F8" s="65" t="s">
        <v>26</v>
      </c>
      <c r="G8" s="41">
        <v>0.7</v>
      </c>
      <c r="H8" s="58">
        <v>0.2</v>
      </c>
      <c r="I8" s="58">
        <v>0.1</v>
      </c>
      <c r="J8" s="65" t="s">
        <v>27</v>
      </c>
      <c r="K8" s="41">
        <v>0.7</v>
      </c>
      <c r="L8" s="58">
        <v>0.2</v>
      </c>
      <c r="M8" s="58">
        <v>0.1</v>
      </c>
      <c r="N8" s="65" t="s">
        <v>28</v>
      </c>
      <c r="O8" s="41">
        <v>0.7</v>
      </c>
      <c r="P8" s="58">
        <v>0.2</v>
      </c>
      <c r="Q8" s="58">
        <v>0.1</v>
      </c>
      <c r="R8" s="65" t="s">
        <v>29</v>
      </c>
      <c r="T8" s="58"/>
      <c r="U8" s="135" t="s">
        <v>30</v>
      </c>
      <c r="V8" s="62"/>
      <c r="W8" s="45"/>
      <c r="X8" s="45"/>
      <c r="Y8" s="45"/>
      <c r="AA8" s="47"/>
      <c r="AB8" s="47"/>
      <c r="AC8" s="47"/>
    </row>
    <row r="9" spans="1:29" ht="14.45" customHeight="1" thickBot="1" x14ac:dyDescent="0.3">
      <c r="A9" s="37" t="s">
        <v>10</v>
      </c>
      <c r="B9" s="37"/>
      <c r="C9" s="39"/>
      <c r="D9" s="37"/>
      <c r="E9" s="37"/>
      <c r="F9" s="43"/>
      <c r="G9" s="39"/>
      <c r="H9" s="37"/>
      <c r="I9" s="37"/>
      <c r="J9" s="43"/>
      <c r="K9" s="39"/>
      <c r="L9" s="37"/>
      <c r="M9" s="37"/>
      <c r="N9" s="43"/>
      <c r="O9" s="39"/>
      <c r="P9" s="37"/>
      <c r="Q9" s="37"/>
      <c r="R9" s="43"/>
      <c r="S9" s="37"/>
      <c r="T9" s="53"/>
      <c r="U9" s="136"/>
      <c r="V9" s="33" t="s">
        <v>13</v>
      </c>
      <c r="W9" s="33" t="s">
        <v>11</v>
      </c>
      <c r="X9" s="33" t="s">
        <v>12</v>
      </c>
      <c r="Y9" s="33" t="s">
        <v>8</v>
      </c>
    </row>
    <row r="10" spans="1:29" ht="14.45" customHeight="1" thickTop="1" x14ac:dyDescent="0.25">
      <c r="A10" s="60" t="s">
        <v>34</v>
      </c>
      <c r="B10" s="64" t="s">
        <v>32</v>
      </c>
      <c r="C10" s="94">
        <v>1.22</v>
      </c>
      <c r="D10" s="87">
        <v>1.85</v>
      </c>
      <c r="E10" s="87">
        <v>1.1499999999999999</v>
      </c>
      <c r="F10" s="76"/>
      <c r="G10" s="94">
        <v>1.29</v>
      </c>
      <c r="H10" s="87">
        <v>1.92</v>
      </c>
      <c r="I10" s="87">
        <v>1.1499999999999999</v>
      </c>
      <c r="J10" s="76"/>
      <c r="K10" s="94">
        <v>1.31</v>
      </c>
      <c r="L10" s="87">
        <v>1.94</v>
      </c>
      <c r="M10" s="87">
        <v>1.1499999999999999</v>
      </c>
      <c r="N10" s="76"/>
      <c r="O10" s="94">
        <v>1.33</v>
      </c>
      <c r="P10" s="87">
        <v>1.96</v>
      </c>
      <c r="Q10" s="87">
        <v>1.1499999999999999</v>
      </c>
      <c r="R10" s="76"/>
      <c r="S10" s="60"/>
      <c r="T10" s="60" t="str">
        <f>A10</f>
        <v>American Renewable Energy</v>
      </c>
      <c r="U10" s="98">
        <f>R11+N11+J11+F11</f>
        <v>5.5990000000000002</v>
      </c>
      <c r="V10" s="137">
        <v>30</v>
      </c>
      <c r="W10" s="129">
        <f>MIN(U10:U26)</f>
        <v>3.18</v>
      </c>
      <c r="X10" s="31">
        <f>$V$10*($W$10/U10)</f>
        <v>17.038756920878726</v>
      </c>
      <c r="Y10" s="56">
        <f>RANK(X10,$X$10:$X$26,0)</f>
        <v>15</v>
      </c>
    </row>
    <row r="11" spans="1:29" ht="14.45" customHeight="1" thickBot="1" x14ac:dyDescent="0.3">
      <c r="B11" s="55" t="s">
        <v>33</v>
      </c>
      <c r="C11" s="95">
        <f>$C$8*C10</f>
        <v>0.85399999999999998</v>
      </c>
      <c r="D11" s="92">
        <f>$D$8*D10</f>
        <v>0.37000000000000005</v>
      </c>
      <c r="E11" s="92">
        <f>$E$8*E10</f>
        <v>0.11499999999999999</v>
      </c>
      <c r="F11" s="84">
        <f>SUM(C11:E11)</f>
        <v>1.339</v>
      </c>
      <c r="G11" s="95">
        <f t="shared" ref="G11" si="0">$C$8*G10</f>
        <v>0.90299999999999991</v>
      </c>
      <c r="H11" s="92">
        <f t="shared" ref="H11" si="1">$D$8*H10</f>
        <v>0.38400000000000001</v>
      </c>
      <c r="I11" s="92">
        <f t="shared" ref="I11" si="2">$E$8*I10</f>
        <v>0.11499999999999999</v>
      </c>
      <c r="J11" s="84">
        <f>SUM(G11:I11)</f>
        <v>1.4019999999999999</v>
      </c>
      <c r="K11" s="95">
        <f t="shared" ref="K11" si="3">$C$8*K10</f>
        <v>0.91699999999999993</v>
      </c>
      <c r="L11" s="92">
        <f t="shared" ref="L11" si="4">$D$8*L10</f>
        <v>0.38800000000000001</v>
      </c>
      <c r="M11" s="92">
        <f t="shared" ref="M11" si="5">$E$8*M10</f>
        <v>0.11499999999999999</v>
      </c>
      <c r="N11" s="84">
        <f>SUM(K11:M11)</f>
        <v>1.42</v>
      </c>
      <c r="O11" s="95">
        <f t="shared" ref="O11" si="6">$C$8*O10</f>
        <v>0.93099999999999994</v>
      </c>
      <c r="P11" s="92">
        <f t="shared" ref="P11" si="7">$D$8*P10</f>
        <v>0.39200000000000002</v>
      </c>
      <c r="Q11" s="92">
        <f t="shared" ref="Q11" si="8">$E$8*Q10</f>
        <v>0.11499999999999999</v>
      </c>
      <c r="R11" s="84">
        <f>SUM(O11:Q11)</f>
        <v>1.4379999999999999</v>
      </c>
      <c r="T11" s="60" t="str">
        <f>A12</f>
        <v>Amstar Inc</v>
      </c>
      <c r="U11" s="98">
        <f>R13+N13+J13+F13</f>
        <v>4.7839999999999998</v>
      </c>
      <c r="V11" s="130"/>
      <c r="W11" s="130"/>
      <c r="X11" s="31">
        <f t="shared" ref="X11:X26" si="9">$V$10*($W$10/U11)</f>
        <v>19.941471571906355</v>
      </c>
      <c r="Y11" s="56">
        <f t="shared" ref="Y11:Y26" si="10">RANK(X11,$X$10:$X$26,0)</f>
        <v>8</v>
      </c>
    </row>
    <row r="12" spans="1:29" ht="14.45" customHeight="1" thickTop="1" x14ac:dyDescent="0.25">
      <c r="A12" s="60" t="s">
        <v>35</v>
      </c>
      <c r="B12" s="64" t="s">
        <v>32</v>
      </c>
      <c r="C12" s="94">
        <v>1.18</v>
      </c>
      <c r="D12" s="87">
        <v>1.23</v>
      </c>
      <c r="E12" s="87">
        <v>1.1499999999999999</v>
      </c>
      <c r="F12" s="76"/>
      <c r="G12" s="94">
        <v>1.19</v>
      </c>
      <c r="H12" s="87">
        <v>1.24</v>
      </c>
      <c r="I12" s="87">
        <v>1.1499999999999999</v>
      </c>
      <c r="J12" s="76"/>
      <c r="K12" s="94">
        <v>1.19</v>
      </c>
      <c r="L12" s="87">
        <v>1.24</v>
      </c>
      <c r="M12" s="87">
        <v>1.1499999999999999</v>
      </c>
      <c r="N12" s="76"/>
      <c r="O12" s="94">
        <v>1.2</v>
      </c>
      <c r="P12" s="87">
        <v>1.25</v>
      </c>
      <c r="Q12" s="87">
        <v>1.1499999999999999</v>
      </c>
      <c r="R12" s="76"/>
      <c r="T12" s="60" t="str">
        <f>A14</f>
        <v>CMC</v>
      </c>
      <c r="U12" s="98">
        <f>R15+N15+J15+F15</f>
        <v>5.0519999999999996</v>
      </c>
      <c r="V12" s="130"/>
      <c r="W12" s="130"/>
      <c r="X12" s="31">
        <f t="shared" si="9"/>
        <v>18.883610451306417</v>
      </c>
      <c r="Y12" s="56">
        <f t="shared" si="10"/>
        <v>13</v>
      </c>
    </row>
    <row r="13" spans="1:29" ht="14.45" customHeight="1" thickBot="1" x14ac:dyDescent="0.3">
      <c r="B13" s="55" t="s">
        <v>33</v>
      </c>
      <c r="C13" s="95">
        <f t="shared" ref="C13" si="11">$C$8*C12</f>
        <v>0.82599999999999996</v>
      </c>
      <c r="D13" s="92">
        <f t="shared" ref="D13" si="12">$D$8*D12</f>
        <v>0.246</v>
      </c>
      <c r="E13" s="92">
        <f t="shared" ref="E13" si="13">$E$8*E12</f>
        <v>0.11499999999999999</v>
      </c>
      <c r="F13" s="84">
        <f t="shared" ref="F13" si="14">SUM(C13:E13)</f>
        <v>1.1870000000000001</v>
      </c>
      <c r="G13" s="95">
        <f t="shared" ref="G13" si="15">$C$8*G12</f>
        <v>0.83299999999999996</v>
      </c>
      <c r="H13" s="92">
        <f t="shared" ref="H13" si="16">$D$8*H12</f>
        <v>0.248</v>
      </c>
      <c r="I13" s="92">
        <f t="shared" ref="I13" si="17">$E$8*I12</f>
        <v>0.11499999999999999</v>
      </c>
      <c r="J13" s="84">
        <f t="shared" ref="J13" si="18">SUM(G13:I13)</f>
        <v>1.196</v>
      </c>
      <c r="K13" s="95">
        <f t="shared" ref="K13" si="19">$C$8*K12</f>
        <v>0.83299999999999996</v>
      </c>
      <c r="L13" s="92">
        <f t="shared" ref="L13" si="20">$D$8*L12</f>
        <v>0.248</v>
      </c>
      <c r="M13" s="92">
        <f t="shared" ref="M13" si="21">$E$8*M12</f>
        <v>0.11499999999999999</v>
      </c>
      <c r="N13" s="84">
        <f t="shared" ref="N13" si="22">SUM(K13:M13)</f>
        <v>1.196</v>
      </c>
      <c r="O13" s="95">
        <f t="shared" ref="O13" si="23">$C$8*O12</f>
        <v>0.84</v>
      </c>
      <c r="P13" s="92">
        <f t="shared" ref="P13" si="24">$D$8*P12</f>
        <v>0.25</v>
      </c>
      <c r="Q13" s="92">
        <f t="shared" ref="Q13" si="25">$E$8*Q12</f>
        <v>0.11499999999999999</v>
      </c>
      <c r="R13" s="84">
        <f t="shared" ref="R13" si="26">SUM(O13:Q13)</f>
        <v>1.2049999999999998</v>
      </c>
      <c r="S13" s="60"/>
      <c r="T13" s="60" t="str">
        <f>A16</f>
        <v>E3</v>
      </c>
      <c r="U13" s="98">
        <f>R17+N17+J17+F17</f>
        <v>8.145999999999999</v>
      </c>
      <c r="V13" s="130"/>
      <c r="W13" s="130"/>
      <c r="X13" s="31">
        <f t="shared" si="9"/>
        <v>11.711269334642772</v>
      </c>
      <c r="Y13" s="56">
        <f t="shared" si="10"/>
        <v>17</v>
      </c>
    </row>
    <row r="14" spans="1:29" ht="14.45" customHeight="1" thickTop="1" x14ac:dyDescent="0.25">
      <c r="A14" s="52" t="s">
        <v>36</v>
      </c>
      <c r="B14" s="64" t="s">
        <v>32</v>
      </c>
      <c r="C14" s="94">
        <v>1.22</v>
      </c>
      <c r="D14" s="87">
        <v>1.27</v>
      </c>
      <c r="E14" s="87">
        <v>1.25</v>
      </c>
      <c r="F14" s="76"/>
      <c r="G14" s="94">
        <v>1.24</v>
      </c>
      <c r="H14" s="87">
        <v>1.29</v>
      </c>
      <c r="I14" s="87">
        <v>1.27</v>
      </c>
      <c r="J14" s="76"/>
      <c r="K14" s="94">
        <v>1.26</v>
      </c>
      <c r="L14" s="87">
        <v>1.31</v>
      </c>
      <c r="M14" s="87">
        <v>1.29</v>
      </c>
      <c r="N14" s="76"/>
      <c r="O14" s="94">
        <v>1.28</v>
      </c>
      <c r="P14" s="87">
        <v>1.33</v>
      </c>
      <c r="Q14" s="87">
        <v>1.31</v>
      </c>
      <c r="R14" s="76"/>
      <c r="S14" s="60"/>
      <c r="T14" s="60" t="str">
        <f>A18</f>
        <v>FH Paschen SN Nielsen</v>
      </c>
      <c r="U14" s="98">
        <f>R19+N19+J19+F19</f>
        <v>3.8519999999999999</v>
      </c>
      <c r="V14" s="130"/>
      <c r="W14" s="130"/>
      <c r="X14" s="31">
        <f t="shared" si="9"/>
        <v>24.766355140186917</v>
      </c>
      <c r="Y14" s="56">
        <f t="shared" si="10"/>
        <v>3</v>
      </c>
    </row>
    <row r="15" spans="1:29" ht="14.45" customHeight="1" thickBot="1" x14ac:dyDescent="0.3">
      <c r="B15" s="55" t="s">
        <v>33</v>
      </c>
      <c r="C15" s="95">
        <f t="shared" ref="C15" si="27">$C$8*C14</f>
        <v>0.85399999999999998</v>
      </c>
      <c r="D15" s="92">
        <f t="shared" ref="D15" si="28">$D$8*D14</f>
        <v>0.254</v>
      </c>
      <c r="E15" s="92">
        <f t="shared" ref="E15" si="29">$E$8*E14</f>
        <v>0.125</v>
      </c>
      <c r="F15" s="84">
        <f t="shared" ref="F15" si="30">SUM(C15:E15)</f>
        <v>1.2330000000000001</v>
      </c>
      <c r="G15" s="95">
        <f t="shared" ref="G15" si="31">$C$8*G14</f>
        <v>0.86799999999999999</v>
      </c>
      <c r="H15" s="92">
        <f t="shared" ref="H15" si="32">$D$8*H14</f>
        <v>0.25800000000000001</v>
      </c>
      <c r="I15" s="92">
        <f t="shared" ref="I15" si="33">$E$8*I14</f>
        <v>0.127</v>
      </c>
      <c r="J15" s="84">
        <f t="shared" ref="J15" si="34">SUM(G15:I15)</f>
        <v>1.2529999999999999</v>
      </c>
      <c r="K15" s="95">
        <f t="shared" ref="K15" si="35">$C$8*K14</f>
        <v>0.8819999999999999</v>
      </c>
      <c r="L15" s="92">
        <f t="shared" ref="L15" si="36">$D$8*L14</f>
        <v>0.26200000000000001</v>
      </c>
      <c r="M15" s="92">
        <f t="shared" ref="M15" si="37">$E$8*M14</f>
        <v>0.129</v>
      </c>
      <c r="N15" s="84">
        <f t="shared" ref="N15" si="38">SUM(K15:M15)</f>
        <v>1.2729999999999999</v>
      </c>
      <c r="O15" s="95">
        <f t="shared" ref="O15" si="39">$C$8*O14</f>
        <v>0.89599999999999991</v>
      </c>
      <c r="P15" s="92">
        <f t="shared" ref="P15" si="40">$D$8*P14</f>
        <v>0.26600000000000001</v>
      </c>
      <c r="Q15" s="92">
        <f t="shared" ref="Q15" si="41">$E$8*Q14</f>
        <v>0.13100000000000001</v>
      </c>
      <c r="R15" s="84">
        <f t="shared" ref="R15" si="42">SUM(O15:Q15)</f>
        <v>1.2929999999999999</v>
      </c>
      <c r="S15" s="60"/>
      <c r="T15" s="60" t="str">
        <f>A20</f>
        <v>Jamail &amp; Smith LLC</v>
      </c>
      <c r="U15" s="98">
        <f>R21+N21+J21+F21</f>
        <v>4.6650000000000009</v>
      </c>
      <c r="V15" s="130"/>
      <c r="W15" s="130"/>
      <c r="X15" s="31">
        <f t="shared" si="9"/>
        <v>20.450160771704176</v>
      </c>
      <c r="Y15" s="56">
        <f t="shared" si="10"/>
        <v>6</v>
      </c>
    </row>
    <row r="16" spans="1:29" ht="14.45" customHeight="1" thickTop="1" x14ac:dyDescent="0.25">
      <c r="A16" s="60" t="s">
        <v>37</v>
      </c>
      <c r="B16" s="64" t="s">
        <v>32</v>
      </c>
      <c r="C16" s="94">
        <v>1.76</v>
      </c>
      <c r="D16" s="87">
        <v>2.5</v>
      </c>
      <c r="E16" s="87">
        <v>1.76</v>
      </c>
      <c r="F16" s="76"/>
      <c r="G16" s="94">
        <v>1.86</v>
      </c>
      <c r="H16" s="87">
        <v>2.65</v>
      </c>
      <c r="I16" s="87">
        <v>1.86</v>
      </c>
      <c r="J16" s="76"/>
      <c r="K16" s="94">
        <v>1.92</v>
      </c>
      <c r="L16" s="87">
        <v>2.73</v>
      </c>
      <c r="M16" s="87">
        <v>1.92</v>
      </c>
      <c r="N16" s="76"/>
      <c r="O16" s="94">
        <v>1.97</v>
      </c>
      <c r="P16" s="87">
        <v>2.81</v>
      </c>
      <c r="Q16" s="87">
        <v>1.97</v>
      </c>
      <c r="R16" s="76"/>
      <c r="S16" s="60"/>
      <c r="T16" s="60" t="str">
        <f>A22</f>
        <v>JB YORK CONSTRUCTION</v>
      </c>
      <c r="U16" s="98">
        <f>R23+N23+J23+F23</f>
        <v>4.4400000000000004</v>
      </c>
      <c r="V16" s="130"/>
      <c r="W16" s="130"/>
      <c r="X16" s="31">
        <f t="shared" si="9"/>
        <v>21.486486486486488</v>
      </c>
      <c r="Y16" s="56">
        <f t="shared" si="10"/>
        <v>4</v>
      </c>
    </row>
    <row r="17" spans="1:25" ht="14.45" customHeight="1" thickBot="1" x14ac:dyDescent="0.3">
      <c r="B17" s="55" t="s">
        <v>33</v>
      </c>
      <c r="C17" s="95">
        <f t="shared" ref="C17" si="43">$C$8*C16</f>
        <v>1.232</v>
      </c>
      <c r="D17" s="92">
        <f t="shared" ref="D17" si="44">$D$8*D16</f>
        <v>0.5</v>
      </c>
      <c r="E17" s="92">
        <f t="shared" ref="E17" si="45">$E$8*E16</f>
        <v>0.17600000000000002</v>
      </c>
      <c r="F17" s="84">
        <f t="shared" ref="F17" si="46">SUM(C17:E17)</f>
        <v>1.9079999999999999</v>
      </c>
      <c r="G17" s="95">
        <f t="shared" ref="G17" si="47">$C$8*G16</f>
        <v>1.302</v>
      </c>
      <c r="H17" s="92">
        <f t="shared" ref="H17" si="48">$D$8*H16</f>
        <v>0.53</v>
      </c>
      <c r="I17" s="92">
        <f t="shared" ref="I17" si="49">$E$8*I16</f>
        <v>0.18600000000000003</v>
      </c>
      <c r="J17" s="84">
        <f t="shared" ref="J17" si="50">SUM(G17:I17)</f>
        <v>2.0180000000000002</v>
      </c>
      <c r="K17" s="95">
        <f t="shared" ref="K17" si="51">$C$8*K16</f>
        <v>1.3439999999999999</v>
      </c>
      <c r="L17" s="92">
        <f t="shared" ref="L17" si="52">$D$8*L16</f>
        <v>0.54600000000000004</v>
      </c>
      <c r="M17" s="92">
        <f t="shared" ref="M17" si="53">$E$8*M16</f>
        <v>0.192</v>
      </c>
      <c r="N17" s="84">
        <f t="shared" ref="N17" si="54">SUM(K17:M17)</f>
        <v>2.0819999999999999</v>
      </c>
      <c r="O17" s="95">
        <f t="shared" ref="O17" si="55">$C$8*O16</f>
        <v>1.379</v>
      </c>
      <c r="P17" s="92">
        <f t="shared" ref="P17" si="56">$D$8*P16</f>
        <v>0.56200000000000006</v>
      </c>
      <c r="Q17" s="92">
        <f t="shared" ref="Q17" si="57">$E$8*Q16</f>
        <v>0.19700000000000001</v>
      </c>
      <c r="R17" s="84">
        <f t="shared" ref="R17" si="58">SUM(O17:Q17)</f>
        <v>2.1379999999999999</v>
      </c>
      <c r="S17" s="60"/>
      <c r="T17" s="60" t="str">
        <f>A24</f>
        <v>JR Thomas Group Inc</v>
      </c>
      <c r="U17" s="98">
        <f>R25+N25+J25+F25</f>
        <v>5.1499999999999995</v>
      </c>
      <c r="V17" s="130"/>
      <c r="W17" s="130"/>
      <c r="X17" s="31">
        <f t="shared" si="9"/>
        <v>18.524271844660198</v>
      </c>
      <c r="Y17" s="56">
        <f t="shared" si="10"/>
        <v>14</v>
      </c>
    </row>
    <row r="18" spans="1:25" ht="14.45" customHeight="1" thickTop="1" x14ac:dyDescent="0.25">
      <c r="A18" s="60" t="s">
        <v>38</v>
      </c>
      <c r="B18" s="64" t="s">
        <v>32</v>
      </c>
      <c r="C18" s="94">
        <v>0.93</v>
      </c>
      <c r="D18" s="87">
        <v>0.96</v>
      </c>
      <c r="E18" s="87">
        <v>1.2</v>
      </c>
      <c r="F18" s="76"/>
      <c r="G18" s="94">
        <v>0.93</v>
      </c>
      <c r="H18" s="87">
        <v>0.96</v>
      </c>
      <c r="I18" s="87">
        <v>1.2</v>
      </c>
      <c r="J18" s="76"/>
      <c r="K18" s="94">
        <v>0.93</v>
      </c>
      <c r="L18" s="87">
        <v>0.96</v>
      </c>
      <c r="M18" s="87">
        <v>1.2</v>
      </c>
      <c r="N18" s="76"/>
      <c r="O18" s="94">
        <v>0.93</v>
      </c>
      <c r="P18" s="87">
        <v>0.96</v>
      </c>
      <c r="Q18" s="87">
        <v>1.2</v>
      </c>
      <c r="R18" s="76"/>
      <c r="S18" s="60"/>
      <c r="T18" s="60" t="str">
        <f>A26</f>
        <v>JT Vaughn Construction LLC</v>
      </c>
      <c r="U18" s="98">
        <f>R27+N27+J27+F27</f>
        <v>4.7159999999999993</v>
      </c>
      <c r="V18" s="130"/>
      <c r="W18" s="130"/>
      <c r="X18" s="31">
        <f t="shared" si="9"/>
        <v>20.229007633587788</v>
      </c>
      <c r="Y18" s="56">
        <f t="shared" si="10"/>
        <v>7</v>
      </c>
    </row>
    <row r="19" spans="1:25" ht="14.45" customHeight="1" thickBot="1" x14ac:dyDescent="0.3">
      <c r="B19" s="55" t="s">
        <v>33</v>
      </c>
      <c r="C19" s="95">
        <f t="shared" ref="C19" si="59">$C$8*C18</f>
        <v>0.65100000000000002</v>
      </c>
      <c r="D19" s="92">
        <f t="shared" ref="D19" si="60">$D$8*D18</f>
        <v>0.192</v>
      </c>
      <c r="E19" s="92">
        <f t="shared" ref="E19" si="61">$E$8*E18</f>
        <v>0.12</v>
      </c>
      <c r="F19" s="84">
        <f t="shared" ref="F19" si="62">SUM(C19:E19)</f>
        <v>0.96299999999999997</v>
      </c>
      <c r="G19" s="95">
        <f t="shared" ref="G19" si="63">$C$8*G18</f>
        <v>0.65100000000000002</v>
      </c>
      <c r="H19" s="92">
        <f t="shared" ref="H19" si="64">$D$8*H18</f>
        <v>0.192</v>
      </c>
      <c r="I19" s="92">
        <f t="shared" ref="I19" si="65">$E$8*I18</f>
        <v>0.12</v>
      </c>
      <c r="J19" s="84">
        <f t="shared" ref="J19" si="66">SUM(G19:I19)</f>
        <v>0.96299999999999997</v>
      </c>
      <c r="K19" s="95">
        <f t="shared" ref="K19" si="67">$C$8*K18</f>
        <v>0.65100000000000002</v>
      </c>
      <c r="L19" s="92">
        <f t="shared" ref="L19" si="68">$D$8*L18</f>
        <v>0.192</v>
      </c>
      <c r="M19" s="92">
        <f t="shared" ref="M19" si="69">$E$8*M18</f>
        <v>0.12</v>
      </c>
      <c r="N19" s="84">
        <f t="shared" ref="N19" si="70">SUM(K19:M19)</f>
        <v>0.96299999999999997</v>
      </c>
      <c r="O19" s="95">
        <f t="shared" ref="O19" si="71">$C$8*O18</f>
        <v>0.65100000000000002</v>
      </c>
      <c r="P19" s="92">
        <f t="shared" ref="P19" si="72">$D$8*P18</f>
        <v>0.192</v>
      </c>
      <c r="Q19" s="92">
        <f t="shared" ref="Q19" si="73">$E$8*Q18</f>
        <v>0.12</v>
      </c>
      <c r="R19" s="84">
        <f t="shared" ref="R19" si="74">SUM(O19:Q19)</f>
        <v>0.96299999999999997</v>
      </c>
      <c r="S19" s="60"/>
      <c r="T19" s="60" t="str">
        <f>A28</f>
        <v>Lee Construction</v>
      </c>
      <c r="U19" s="98">
        <f>R29+N29+J29+F29</f>
        <v>4.6259999999999994</v>
      </c>
      <c r="V19" s="130"/>
      <c r="W19" s="130"/>
      <c r="X19" s="31">
        <f t="shared" si="9"/>
        <v>20.622568093385219</v>
      </c>
      <c r="Y19" s="56">
        <f t="shared" si="10"/>
        <v>5</v>
      </c>
    </row>
    <row r="20" spans="1:25" ht="14.45" customHeight="1" thickTop="1" x14ac:dyDescent="0.25">
      <c r="A20" s="60" t="s">
        <v>39</v>
      </c>
      <c r="B20" s="64" t="s">
        <v>32</v>
      </c>
      <c r="C20" s="94">
        <v>1.1499999999999999</v>
      </c>
      <c r="D20" s="87">
        <v>1.18</v>
      </c>
      <c r="E20" s="87">
        <v>1.2</v>
      </c>
      <c r="F20" s="76"/>
      <c r="G20" s="94">
        <v>1.1599999999999999</v>
      </c>
      <c r="H20" s="87">
        <v>1.18</v>
      </c>
      <c r="I20" s="87">
        <v>1.2</v>
      </c>
      <c r="J20" s="76"/>
      <c r="K20" s="94">
        <v>1.1599999999999999</v>
      </c>
      <c r="L20" s="87">
        <v>1.18</v>
      </c>
      <c r="M20" s="87">
        <v>1.2</v>
      </c>
      <c r="N20" s="76"/>
      <c r="O20" s="94">
        <v>1.1599999999999999</v>
      </c>
      <c r="P20" s="87">
        <v>1.18</v>
      </c>
      <c r="Q20" s="87">
        <v>1.2</v>
      </c>
      <c r="R20" s="76"/>
      <c r="S20" s="60"/>
      <c r="T20" s="60" t="str">
        <f>A30</f>
        <v>METCO Engineering Inc</v>
      </c>
      <c r="U20" s="98">
        <f>R31+N31+J31+F31</f>
        <v>3.18</v>
      </c>
      <c r="V20" s="130"/>
      <c r="W20" s="130"/>
      <c r="X20" s="31">
        <f t="shared" si="9"/>
        <v>30</v>
      </c>
      <c r="Y20" s="56">
        <f t="shared" si="10"/>
        <v>1</v>
      </c>
    </row>
    <row r="21" spans="1:25" ht="14.45" customHeight="1" thickBot="1" x14ac:dyDescent="0.3">
      <c r="B21" s="55" t="s">
        <v>33</v>
      </c>
      <c r="C21" s="95">
        <f t="shared" ref="C21" si="75">$C$8*C20</f>
        <v>0.80499999999999994</v>
      </c>
      <c r="D21" s="92">
        <f t="shared" ref="D21" si="76">$D$8*D20</f>
        <v>0.23599999999999999</v>
      </c>
      <c r="E21" s="92">
        <f t="shared" ref="E21" si="77">$E$8*E20</f>
        <v>0.12</v>
      </c>
      <c r="F21" s="84">
        <f t="shared" ref="F21" si="78">SUM(C21:E21)</f>
        <v>1.161</v>
      </c>
      <c r="G21" s="95">
        <f t="shared" ref="G21" si="79">$C$8*G20</f>
        <v>0.81199999999999994</v>
      </c>
      <c r="H21" s="92">
        <f t="shared" ref="H21" si="80">$D$8*H20</f>
        <v>0.23599999999999999</v>
      </c>
      <c r="I21" s="92">
        <f t="shared" ref="I21" si="81">$E$8*I20</f>
        <v>0.12</v>
      </c>
      <c r="J21" s="84">
        <f t="shared" ref="J21" si="82">SUM(G21:I21)</f>
        <v>1.1680000000000001</v>
      </c>
      <c r="K21" s="95">
        <f t="shared" ref="K21" si="83">$C$8*K20</f>
        <v>0.81199999999999994</v>
      </c>
      <c r="L21" s="92">
        <f t="shared" ref="L21" si="84">$D$8*L20</f>
        <v>0.23599999999999999</v>
      </c>
      <c r="M21" s="92">
        <f t="shared" ref="M21" si="85">$E$8*M20</f>
        <v>0.12</v>
      </c>
      <c r="N21" s="84">
        <f t="shared" ref="N21" si="86">SUM(K21:M21)</f>
        <v>1.1680000000000001</v>
      </c>
      <c r="O21" s="95">
        <f t="shared" ref="O21" si="87">$C$8*O20</f>
        <v>0.81199999999999994</v>
      </c>
      <c r="P21" s="92">
        <f t="shared" ref="P21" si="88">$D$8*P20</f>
        <v>0.23599999999999999</v>
      </c>
      <c r="Q21" s="92">
        <f t="shared" ref="Q21" si="89">$E$8*Q20</f>
        <v>0.12</v>
      </c>
      <c r="R21" s="84">
        <f t="shared" ref="R21" si="90">SUM(O21:Q21)</f>
        <v>1.1680000000000001</v>
      </c>
      <c r="S21" s="60"/>
      <c r="T21" s="60" t="str">
        <f>A32</f>
        <v>Nash Industries Inc</v>
      </c>
      <c r="U21" s="98">
        <f>R33+N33+J33+F33</f>
        <v>4.9160000000000004</v>
      </c>
      <c r="V21" s="130"/>
      <c r="W21" s="130"/>
      <c r="X21" s="31">
        <f t="shared" si="9"/>
        <v>19.406021155410905</v>
      </c>
      <c r="Y21" s="56">
        <f t="shared" si="10"/>
        <v>11</v>
      </c>
    </row>
    <row r="22" spans="1:25" ht="14.45" customHeight="1" thickTop="1" x14ac:dyDescent="0.25">
      <c r="A22" s="60" t="s">
        <v>40</v>
      </c>
      <c r="B22" s="64" t="s">
        <v>32</v>
      </c>
      <c r="C22" s="94">
        <v>1.1000000000000001</v>
      </c>
      <c r="D22" s="87">
        <v>1.1499999999999999</v>
      </c>
      <c r="E22" s="87">
        <v>1.1000000000000001</v>
      </c>
      <c r="F22" s="76"/>
      <c r="G22" s="94">
        <v>1.1000000000000001</v>
      </c>
      <c r="H22" s="87">
        <v>1.1499999999999999</v>
      </c>
      <c r="I22" s="87">
        <v>1.1000000000000001</v>
      </c>
      <c r="J22" s="76"/>
      <c r="K22" s="94">
        <v>1.1000000000000001</v>
      </c>
      <c r="L22" s="87">
        <v>1.1499999999999999</v>
      </c>
      <c r="M22" s="87">
        <v>1.1000000000000001</v>
      </c>
      <c r="N22" s="76"/>
      <c r="O22" s="94">
        <v>1.1000000000000001</v>
      </c>
      <c r="P22" s="87">
        <v>1.1499999999999999</v>
      </c>
      <c r="Q22" s="87">
        <v>1.1000000000000001</v>
      </c>
      <c r="R22" s="76"/>
      <c r="S22" s="60"/>
      <c r="T22" s="60" t="str">
        <f>A34</f>
        <v>NOBLE TEXAS BUILDERS</v>
      </c>
      <c r="U22" s="98">
        <f>R35+N35+J35+F35</f>
        <v>5.0120000000000005</v>
      </c>
      <c r="V22" s="130"/>
      <c r="W22" s="130"/>
      <c r="X22" s="31">
        <f t="shared" si="9"/>
        <v>19.034317637669592</v>
      </c>
      <c r="Y22" s="56">
        <f t="shared" si="10"/>
        <v>12</v>
      </c>
    </row>
    <row r="23" spans="1:25" ht="14.45" customHeight="1" thickBot="1" x14ac:dyDescent="0.3">
      <c r="B23" s="55" t="s">
        <v>33</v>
      </c>
      <c r="C23" s="95">
        <f t="shared" ref="C23" si="91">$C$8*C22</f>
        <v>0.77</v>
      </c>
      <c r="D23" s="92">
        <f t="shared" ref="D23" si="92">$D$8*D22</f>
        <v>0.22999999999999998</v>
      </c>
      <c r="E23" s="92">
        <f t="shared" ref="E23" si="93">$E$8*E22</f>
        <v>0.11000000000000001</v>
      </c>
      <c r="F23" s="84">
        <f t="shared" ref="F23" si="94">SUM(C23:E23)</f>
        <v>1.1100000000000001</v>
      </c>
      <c r="G23" s="95">
        <f t="shared" ref="G23" si="95">$C$8*G22</f>
        <v>0.77</v>
      </c>
      <c r="H23" s="92">
        <f t="shared" ref="H23" si="96">$D$8*H22</f>
        <v>0.22999999999999998</v>
      </c>
      <c r="I23" s="92">
        <f t="shared" ref="I23" si="97">$E$8*I22</f>
        <v>0.11000000000000001</v>
      </c>
      <c r="J23" s="84">
        <f t="shared" ref="J23" si="98">SUM(G23:I23)</f>
        <v>1.1100000000000001</v>
      </c>
      <c r="K23" s="95">
        <f t="shared" ref="K23" si="99">$C$8*K22</f>
        <v>0.77</v>
      </c>
      <c r="L23" s="92">
        <f t="shared" ref="L23" si="100">$D$8*L22</f>
        <v>0.22999999999999998</v>
      </c>
      <c r="M23" s="92">
        <f t="shared" ref="M23" si="101">$E$8*M22</f>
        <v>0.11000000000000001</v>
      </c>
      <c r="N23" s="84">
        <f t="shared" ref="N23" si="102">SUM(K23:M23)</f>
        <v>1.1100000000000001</v>
      </c>
      <c r="O23" s="95">
        <f t="shared" ref="O23" si="103">$C$8*O22</f>
        <v>0.77</v>
      </c>
      <c r="P23" s="92">
        <f t="shared" ref="P23" si="104">$D$8*P22</f>
        <v>0.22999999999999998</v>
      </c>
      <c r="Q23" s="92">
        <f t="shared" ref="Q23" si="105">$E$8*Q22</f>
        <v>0.11000000000000001</v>
      </c>
      <c r="R23" s="84">
        <f t="shared" ref="R23" si="106">SUM(O23:Q23)</f>
        <v>1.1100000000000001</v>
      </c>
      <c r="S23" s="60"/>
      <c r="T23" s="60" t="str">
        <f>A36</f>
        <v>SDB Inc</v>
      </c>
      <c r="U23" s="98">
        <f>R37+N37+J37+F37</f>
        <v>3.6769999999999996</v>
      </c>
      <c r="V23" s="130"/>
      <c r="W23" s="130"/>
      <c r="X23" s="31">
        <f t="shared" si="9"/>
        <v>25.945063910796847</v>
      </c>
      <c r="Y23" s="56">
        <f t="shared" si="10"/>
        <v>2</v>
      </c>
    </row>
    <row r="24" spans="1:25" ht="14.45" customHeight="1" thickTop="1" x14ac:dyDescent="0.25">
      <c r="A24" s="52" t="s">
        <v>41</v>
      </c>
      <c r="B24" s="64" t="s">
        <v>32</v>
      </c>
      <c r="C24" s="94">
        <v>1.26</v>
      </c>
      <c r="D24" s="87">
        <v>1.36</v>
      </c>
      <c r="E24" s="87">
        <v>1.2</v>
      </c>
      <c r="F24" s="76"/>
      <c r="G24" s="94">
        <v>1.28</v>
      </c>
      <c r="H24" s="87">
        <v>1.38</v>
      </c>
      <c r="I24" s="87">
        <v>1.2</v>
      </c>
      <c r="J24" s="76"/>
      <c r="K24" s="94">
        <v>1.28</v>
      </c>
      <c r="L24" s="87">
        <v>1.38</v>
      </c>
      <c r="M24" s="87">
        <v>1.2</v>
      </c>
      <c r="N24" s="76"/>
      <c r="O24" s="94">
        <v>1.28</v>
      </c>
      <c r="P24" s="87">
        <v>1.38</v>
      </c>
      <c r="Q24" s="87">
        <v>1.2</v>
      </c>
      <c r="R24" s="76"/>
      <c r="S24" s="60"/>
      <c r="T24" s="60" t="str">
        <f>A38</f>
        <v>SpawGlass Construction</v>
      </c>
      <c r="U24" s="98">
        <f>R39+N39+J39+F39</f>
        <v>7.0030000000000001</v>
      </c>
      <c r="V24" s="130"/>
      <c r="W24" s="130"/>
      <c r="X24" s="31">
        <f t="shared" si="9"/>
        <v>13.622733114379551</v>
      </c>
      <c r="Y24" s="56">
        <f t="shared" si="10"/>
        <v>16</v>
      </c>
    </row>
    <row r="25" spans="1:25" ht="14.45" customHeight="1" thickBot="1" x14ac:dyDescent="0.3">
      <c r="B25" s="55" t="s">
        <v>33</v>
      </c>
      <c r="C25" s="95">
        <f t="shared" ref="C25" si="107">$C$8*C24</f>
        <v>0.8819999999999999</v>
      </c>
      <c r="D25" s="92">
        <f t="shared" ref="D25" si="108">$D$8*D24</f>
        <v>0.27200000000000002</v>
      </c>
      <c r="E25" s="92">
        <f t="shared" ref="E25" si="109">$E$8*E24</f>
        <v>0.12</v>
      </c>
      <c r="F25" s="84">
        <f t="shared" ref="F25" si="110">SUM(C25:E25)</f>
        <v>1.274</v>
      </c>
      <c r="G25" s="95">
        <f t="shared" ref="G25" si="111">$C$8*G24</f>
        <v>0.89599999999999991</v>
      </c>
      <c r="H25" s="92">
        <f t="shared" ref="H25" si="112">$D$8*H24</f>
        <v>0.27599999999999997</v>
      </c>
      <c r="I25" s="92">
        <f t="shared" ref="I25" si="113">$E$8*I24</f>
        <v>0.12</v>
      </c>
      <c r="J25" s="84">
        <f t="shared" ref="J25" si="114">SUM(G25:I25)</f>
        <v>1.2919999999999998</v>
      </c>
      <c r="K25" s="95">
        <f t="shared" ref="K25" si="115">$C$8*K24</f>
        <v>0.89599999999999991</v>
      </c>
      <c r="L25" s="92">
        <f t="shared" ref="L25" si="116">$D$8*L24</f>
        <v>0.27599999999999997</v>
      </c>
      <c r="M25" s="92">
        <f t="shared" ref="M25" si="117">$E$8*M24</f>
        <v>0.12</v>
      </c>
      <c r="N25" s="84">
        <f t="shared" ref="N25" si="118">SUM(K25:M25)</f>
        <v>1.2919999999999998</v>
      </c>
      <c r="O25" s="95">
        <f t="shared" ref="O25" si="119">$C$8*O24</f>
        <v>0.89599999999999991</v>
      </c>
      <c r="P25" s="92">
        <f t="shared" ref="P25" si="120">$D$8*P24</f>
        <v>0.27599999999999997</v>
      </c>
      <c r="Q25" s="92">
        <f t="shared" ref="Q25" si="121">$E$8*Q24</f>
        <v>0.12</v>
      </c>
      <c r="R25" s="84">
        <f t="shared" ref="R25" si="122">SUM(O25:Q25)</f>
        <v>1.2919999999999998</v>
      </c>
      <c r="S25" s="60"/>
      <c r="T25" s="60" t="str">
        <f>A40</f>
        <v>Tellepsen</v>
      </c>
      <c r="U25" s="98">
        <f>R41+N41+J41+F41</f>
        <v>4.9000000000000004</v>
      </c>
      <c r="V25" s="130"/>
      <c r="W25" s="130"/>
      <c r="X25" s="31">
        <f t="shared" si="9"/>
        <v>19.469387755102041</v>
      </c>
      <c r="Y25" s="56">
        <f t="shared" si="10"/>
        <v>10</v>
      </c>
    </row>
    <row r="26" spans="1:25" ht="14.45" customHeight="1" thickTop="1" x14ac:dyDescent="0.25">
      <c r="A26" s="52" t="s">
        <v>42</v>
      </c>
      <c r="B26" s="57" t="s">
        <v>32</v>
      </c>
      <c r="C26" s="94">
        <v>1.1599999999999999</v>
      </c>
      <c r="D26" s="87">
        <v>1.21</v>
      </c>
      <c r="E26" s="87">
        <v>1.1599999999999999</v>
      </c>
      <c r="F26" s="79"/>
      <c r="G26" s="94">
        <v>1.17</v>
      </c>
      <c r="H26" s="87">
        <v>1.22</v>
      </c>
      <c r="I26" s="87">
        <v>1.1599999999999999</v>
      </c>
      <c r="J26" s="79"/>
      <c r="K26" s="94">
        <v>1.17</v>
      </c>
      <c r="L26" s="87">
        <v>1.22</v>
      </c>
      <c r="M26" s="87">
        <v>1.1599999999999999</v>
      </c>
      <c r="N26" s="76"/>
      <c r="O26" s="94">
        <v>1.18</v>
      </c>
      <c r="P26" s="87">
        <v>1.23</v>
      </c>
      <c r="Q26" s="87">
        <v>1.1599999999999999</v>
      </c>
      <c r="R26" s="76"/>
      <c r="S26" s="60"/>
      <c r="T26" s="60" t="str">
        <f>A42</f>
        <v>The Trevino Group</v>
      </c>
      <c r="U26" s="98">
        <f>R43+N43+J43+F43</f>
        <v>4.84</v>
      </c>
      <c r="V26" s="130"/>
      <c r="W26" s="130"/>
      <c r="X26" s="31">
        <f t="shared" si="9"/>
        <v>19.710743801652892</v>
      </c>
      <c r="Y26" s="56">
        <f t="shared" si="10"/>
        <v>9</v>
      </c>
    </row>
    <row r="27" spans="1:25" ht="14.45" customHeight="1" thickBot="1" x14ac:dyDescent="0.3">
      <c r="B27" s="55" t="s">
        <v>33</v>
      </c>
      <c r="C27" s="95">
        <f t="shared" ref="C27" si="123">$C$8*C26</f>
        <v>0.81199999999999994</v>
      </c>
      <c r="D27" s="92">
        <f t="shared" ref="D27" si="124">$D$8*D26</f>
        <v>0.24199999999999999</v>
      </c>
      <c r="E27" s="92">
        <f t="shared" ref="E27" si="125">$E$8*E26</f>
        <v>0.11599999999999999</v>
      </c>
      <c r="F27" s="84">
        <f t="shared" ref="F27" si="126">SUM(C27:E27)</f>
        <v>1.17</v>
      </c>
      <c r="G27" s="95">
        <f t="shared" ref="G27" si="127">$C$8*G26</f>
        <v>0.81899999999999995</v>
      </c>
      <c r="H27" s="92">
        <f t="shared" ref="H27" si="128">$D$8*H26</f>
        <v>0.24399999999999999</v>
      </c>
      <c r="I27" s="92">
        <f t="shared" ref="I27" si="129">$E$8*I26</f>
        <v>0.11599999999999999</v>
      </c>
      <c r="J27" s="84">
        <f t="shared" ref="J27" si="130">SUM(G27:I27)</f>
        <v>1.1789999999999998</v>
      </c>
      <c r="K27" s="95">
        <f t="shared" ref="K27" si="131">$C$8*K26</f>
        <v>0.81899999999999995</v>
      </c>
      <c r="L27" s="92">
        <f t="shared" ref="L27" si="132">$D$8*L26</f>
        <v>0.24399999999999999</v>
      </c>
      <c r="M27" s="92">
        <f t="shared" ref="M27" si="133">$E$8*M26</f>
        <v>0.11599999999999999</v>
      </c>
      <c r="N27" s="84">
        <f t="shared" ref="N27" si="134">SUM(K27:M27)</f>
        <v>1.1789999999999998</v>
      </c>
      <c r="O27" s="95">
        <f t="shared" ref="O27" si="135">$C$8*O26</f>
        <v>0.82599999999999996</v>
      </c>
      <c r="P27" s="92">
        <f t="shared" ref="P27" si="136">$D$8*P26</f>
        <v>0.246</v>
      </c>
      <c r="Q27" s="92">
        <f t="shared" ref="Q27" si="137">$E$8*Q26</f>
        <v>0.11599999999999999</v>
      </c>
      <c r="R27" s="84">
        <f t="shared" ref="R27" si="138">SUM(O27:Q27)</f>
        <v>1.1880000000000002</v>
      </c>
      <c r="S27" s="60"/>
      <c r="T27" s="60"/>
      <c r="U27" s="60"/>
      <c r="V27" s="67"/>
      <c r="W27" s="68"/>
      <c r="X27" s="31"/>
      <c r="Y27" s="56"/>
    </row>
    <row r="28" spans="1:25" ht="14.45" customHeight="1" thickTop="1" x14ac:dyDescent="0.25">
      <c r="A28" s="60" t="s">
        <v>43</v>
      </c>
      <c r="B28" s="64" t="s">
        <v>32</v>
      </c>
      <c r="C28" s="94">
        <v>1.1200000000000001</v>
      </c>
      <c r="D28" s="87">
        <v>1.17</v>
      </c>
      <c r="E28" s="87">
        <v>1.25</v>
      </c>
      <c r="F28" s="76"/>
      <c r="G28" s="94">
        <v>1.1200000000000001</v>
      </c>
      <c r="H28" s="87">
        <v>1.17</v>
      </c>
      <c r="I28" s="87">
        <v>1.25</v>
      </c>
      <c r="J28" s="76"/>
      <c r="K28" s="94">
        <v>1.1499999999999999</v>
      </c>
      <c r="L28" s="87">
        <v>1.2</v>
      </c>
      <c r="M28" s="87">
        <v>1.25</v>
      </c>
      <c r="N28" s="76"/>
      <c r="O28" s="94">
        <v>1.1499999999999999</v>
      </c>
      <c r="P28" s="87">
        <v>1.2</v>
      </c>
      <c r="Q28" s="87">
        <v>1.25</v>
      </c>
      <c r="R28" s="76"/>
      <c r="S28" s="60"/>
      <c r="T28" s="60"/>
      <c r="U28" s="60"/>
      <c r="V28" s="67"/>
      <c r="W28" s="68"/>
      <c r="X28" s="31"/>
      <c r="Y28" s="56"/>
    </row>
    <row r="29" spans="1:25" ht="14.45" customHeight="1" thickBot="1" x14ac:dyDescent="0.3">
      <c r="B29" s="55" t="s">
        <v>33</v>
      </c>
      <c r="C29" s="95">
        <f t="shared" ref="C29" si="139">$C$8*C28</f>
        <v>0.78400000000000003</v>
      </c>
      <c r="D29" s="92">
        <f t="shared" ref="D29" si="140">$D$8*D28</f>
        <v>0.23399999999999999</v>
      </c>
      <c r="E29" s="92">
        <f t="shared" ref="E29" si="141">$E$8*E28</f>
        <v>0.125</v>
      </c>
      <c r="F29" s="84">
        <f t="shared" ref="F29" si="142">SUM(C29:E29)</f>
        <v>1.143</v>
      </c>
      <c r="G29" s="95">
        <f t="shared" ref="G29" si="143">$C$8*G28</f>
        <v>0.78400000000000003</v>
      </c>
      <c r="H29" s="92">
        <f t="shared" ref="H29" si="144">$D$8*H28</f>
        <v>0.23399999999999999</v>
      </c>
      <c r="I29" s="92">
        <f t="shared" ref="I29" si="145">$E$8*I28</f>
        <v>0.125</v>
      </c>
      <c r="J29" s="84">
        <f t="shared" ref="J29" si="146">SUM(G29:I29)</f>
        <v>1.143</v>
      </c>
      <c r="K29" s="95">
        <f t="shared" ref="K29" si="147">$C$8*K28</f>
        <v>0.80499999999999994</v>
      </c>
      <c r="L29" s="92">
        <f t="shared" ref="L29" si="148">$D$8*L28</f>
        <v>0.24</v>
      </c>
      <c r="M29" s="92">
        <f t="shared" ref="M29" si="149">$E$8*M28</f>
        <v>0.125</v>
      </c>
      <c r="N29" s="84">
        <f t="shared" ref="N29" si="150">SUM(K29:M29)</f>
        <v>1.17</v>
      </c>
      <c r="O29" s="95">
        <f t="shared" ref="O29" si="151">$C$8*O28</f>
        <v>0.80499999999999994</v>
      </c>
      <c r="P29" s="92">
        <f t="shared" ref="P29" si="152">$D$8*P28</f>
        <v>0.24</v>
      </c>
      <c r="Q29" s="92">
        <f t="shared" ref="Q29" si="153">$E$8*Q28</f>
        <v>0.125</v>
      </c>
      <c r="R29" s="84">
        <f t="shared" ref="R29" si="154">SUM(O29:Q29)</f>
        <v>1.17</v>
      </c>
      <c r="S29" s="60"/>
      <c r="T29" s="60"/>
      <c r="U29" s="60"/>
      <c r="V29" s="60"/>
      <c r="W29" s="60"/>
      <c r="X29" s="60"/>
      <c r="Y29" s="56"/>
    </row>
    <row r="30" spans="1:25" ht="14.45" customHeight="1" thickTop="1" x14ac:dyDescent="0.25">
      <c r="A30" s="52" t="s">
        <v>44</v>
      </c>
      <c r="B30" s="64" t="s">
        <v>32</v>
      </c>
      <c r="C30" s="94">
        <v>0.74</v>
      </c>
      <c r="D30" s="87">
        <v>0.89</v>
      </c>
      <c r="E30" s="87">
        <v>0.99</v>
      </c>
      <c r="F30" s="76"/>
      <c r="G30" s="94">
        <v>0.74</v>
      </c>
      <c r="H30" s="87">
        <v>0.89</v>
      </c>
      <c r="I30" s="87">
        <v>0.99</v>
      </c>
      <c r="J30" s="76"/>
      <c r="K30" s="94">
        <v>0.74</v>
      </c>
      <c r="L30" s="87">
        <v>0.89</v>
      </c>
      <c r="M30" s="87">
        <v>0.99</v>
      </c>
      <c r="N30" s="76"/>
      <c r="O30" s="94">
        <v>0.74</v>
      </c>
      <c r="P30" s="87">
        <v>0.89</v>
      </c>
      <c r="Q30" s="87">
        <v>0.99</v>
      </c>
      <c r="R30" s="76"/>
      <c r="S30" s="60"/>
      <c r="T30" s="60"/>
      <c r="U30" s="60"/>
      <c r="V30" s="60"/>
      <c r="W30" s="60"/>
      <c r="X30" s="60"/>
      <c r="Y30" s="56"/>
    </row>
    <row r="31" spans="1:25" ht="14.45" customHeight="1" thickBot="1" x14ac:dyDescent="0.3">
      <c r="B31" s="55" t="s">
        <v>33</v>
      </c>
      <c r="C31" s="95">
        <f t="shared" ref="C31" si="155">$C$8*C30</f>
        <v>0.51800000000000002</v>
      </c>
      <c r="D31" s="92">
        <f t="shared" ref="D31" si="156">$D$8*D30</f>
        <v>0.17800000000000002</v>
      </c>
      <c r="E31" s="92">
        <f t="shared" ref="E31" si="157">$E$8*E30</f>
        <v>9.9000000000000005E-2</v>
      </c>
      <c r="F31" s="86">
        <f t="shared" ref="F31" si="158">SUM(C31:E31)</f>
        <v>0.79500000000000004</v>
      </c>
      <c r="G31" s="78">
        <f t="shared" ref="G31" si="159">$C$8*G30</f>
        <v>0.51800000000000002</v>
      </c>
      <c r="H31" s="85">
        <f t="shared" ref="H31" si="160">$D$8*H30</f>
        <v>0.17800000000000002</v>
      </c>
      <c r="I31" s="85">
        <f t="shared" ref="I31" si="161">$E$8*I30</f>
        <v>9.9000000000000005E-2</v>
      </c>
      <c r="J31" s="86">
        <f t="shared" ref="J31" si="162">SUM(G31:I31)</f>
        <v>0.79500000000000004</v>
      </c>
      <c r="K31" s="95">
        <f t="shared" ref="K31" si="163">$C$8*K30</f>
        <v>0.51800000000000002</v>
      </c>
      <c r="L31" s="92">
        <f t="shared" ref="L31" si="164">$D$8*L30</f>
        <v>0.17800000000000002</v>
      </c>
      <c r="M31" s="92">
        <f t="shared" ref="M31" si="165">$E$8*M30</f>
        <v>9.9000000000000005E-2</v>
      </c>
      <c r="N31" s="84">
        <f t="shared" ref="N31" si="166">SUM(K31:M31)</f>
        <v>0.79500000000000004</v>
      </c>
      <c r="O31" s="95">
        <f t="shared" ref="O31" si="167">$C$8*O30</f>
        <v>0.51800000000000002</v>
      </c>
      <c r="P31" s="92">
        <f t="shared" ref="P31" si="168">$D$8*P30</f>
        <v>0.17800000000000002</v>
      </c>
      <c r="Q31" s="92">
        <f t="shared" ref="Q31" si="169">$E$8*Q30</f>
        <v>9.9000000000000005E-2</v>
      </c>
      <c r="R31" s="84">
        <f t="shared" ref="R31" si="170">SUM(O31:Q31)</f>
        <v>0.79500000000000004</v>
      </c>
      <c r="S31" s="60"/>
      <c r="T31" s="60"/>
      <c r="U31" s="60"/>
      <c r="V31" s="67"/>
      <c r="W31" s="68"/>
      <c r="X31" s="31"/>
      <c r="Y31" s="56"/>
    </row>
    <row r="32" spans="1:25" ht="14.45" customHeight="1" thickTop="1" x14ac:dyDescent="0.25">
      <c r="A32" s="60" t="s">
        <v>45</v>
      </c>
      <c r="B32" s="64" t="s">
        <v>32</v>
      </c>
      <c r="C32" s="94">
        <v>1.18</v>
      </c>
      <c r="D32" s="87">
        <v>1.28</v>
      </c>
      <c r="E32" s="87">
        <v>1.2</v>
      </c>
      <c r="F32" s="76"/>
      <c r="G32" s="94">
        <v>1.21</v>
      </c>
      <c r="H32" s="87">
        <v>1.31</v>
      </c>
      <c r="I32" s="87">
        <v>1.2</v>
      </c>
      <c r="J32" s="76"/>
      <c r="K32" s="94">
        <v>1.22</v>
      </c>
      <c r="L32" s="87">
        <v>1.32</v>
      </c>
      <c r="M32" s="87">
        <v>1.2</v>
      </c>
      <c r="N32" s="76"/>
      <c r="O32" s="94">
        <v>1.23</v>
      </c>
      <c r="P32" s="87">
        <v>1.33</v>
      </c>
      <c r="Q32" s="87">
        <v>1.2</v>
      </c>
      <c r="R32" s="76"/>
      <c r="S32" s="60"/>
      <c r="U32" s="60"/>
      <c r="V32" s="38"/>
      <c r="W32" s="40"/>
      <c r="X32" s="31"/>
      <c r="Y32" s="56"/>
    </row>
    <row r="33" spans="1:26" ht="14.45" customHeight="1" thickBot="1" x14ac:dyDescent="0.3">
      <c r="B33" s="55" t="s">
        <v>33</v>
      </c>
      <c r="C33" s="95">
        <f t="shared" ref="C33" si="171">$C$8*C32</f>
        <v>0.82599999999999996</v>
      </c>
      <c r="D33" s="92">
        <f t="shared" ref="D33" si="172">$D$8*D32</f>
        <v>0.25600000000000001</v>
      </c>
      <c r="E33" s="92">
        <f t="shared" ref="E33" si="173">$E$8*E32</f>
        <v>0.12</v>
      </c>
      <c r="F33" s="84">
        <f t="shared" ref="F33" si="174">SUM(C33:E33)</f>
        <v>1.202</v>
      </c>
      <c r="G33" s="95">
        <f t="shared" ref="G33" si="175">$C$8*G32</f>
        <v>0.84699999999999998</v>
      </c>
      <c r="H33" s="92">
        <f t="shared" ref="H33" si="176">$D$8*H32</f>
        <v>0.26200000000000001</v>
      </c>
      <c r="I33" s="92">
        <f t="shared" ref="I33" si="177">$E$8*I32</f>
        <v>0.12</v>
      </c>
      <c r="J33" s="84">
        <f t="shared" ref="J33" si="178">SUM(G33:I33)</f>
        <v>1.2290000000000001</v>
      </c>
      <c r="K33" s="95">
        <f t="shared" ref="K33" si="179">$C$8*K32</f>
        <v>0.85399999999999998</v>
      </c>
      <c r="L33" s="92">
        <f t="shared" ref="L33" si="180">$D$8*L32</f>
        <v>0.26400000000000001</v>
      </c>
      <c r="M33" s="92">
        <f t="shared" ref="M33" si="181">$E$8*M32</f>
        <v>0.12</v>
      </c>
      <c r="N33" s="84">
        <f t="shared" ref="N33" si="182">SUM(K33:M33)</f>
        <v>1.238</v>
      </c>
      <c r="O33" s="95">
        <f t="shared" ref="O33" si="183">$C$8*O32</f>
        <v>0.86099999999999999</v>
      </c>
      <c r="P33" s="92">
        <f t="shared" ref="P33" si="184">$D$8*P32</f>
        <v>0.26600000000000001</v>
      </c>
      <c r="Q33" s="92">
        <f t="shared" ref="Q33" si="185">$E$8*Q32</f>
        <v>0.12</v>
      </c>
      <c r="R33" s="84">
        <f t="shared" ref="R33" si="186">SUM(O33:Q33)</f>
        <v>1.2469999999999999</v>
      </c>
      <c r="S33" s="60"/>
      <c r="T33" s="60"/>
      <c r="U33" s="60"/>
      <c r="V33" s="60"/>
      <c r="W33" s="60"/>
      <c r="X33" s="60"/>
      <c r="Y33" s="60"/>
      <c r="Z33" s="60"/>
    </row>
    <row r="34" spans="1:26" ht="14.45" customHeight="1" thickTop="1" x14ac:dyDescent="0.25">
      <c r="A34" s="60" t="s">
        <v>46</v>
      </c>
      <c r="B34" s="64" t="s">
        <v>32</v>
      </c>
      <c r="C34" s="94">
        <v>1.24</v>
      </c>
      <c r="D34" s="87">
        <v>1.28</v>
      </c>
      <c r="E34" s="87">
        <v>1.29</v>
      </c>
      <c r="F34" s="76"/>
      <c r="G34" s="94">
        <v>1.24</v>
      </c>
      <c r="H34" s="87">
        <v>1.28</v>
      </c>
      <c r="I34" s="87">
        <v>1.29</v>
      </c>
      <c r="J34" s="76"/>
      <c r="K34" s="94">
        <v>1.24</v>
      </c>
      <c r="L34" s="87">
        <v>1.28</v>
      </c>
      <c r="M34" s="87">
        <v>1.29</v>
      </c>
      <c r="N34" s="76"/>
      <c r="O34" s="94">
        <v>1.24</v>
      </c>
      <c r="P34" s="87">
        <v>1.28</v>
      </c>
      <c r="Q34" s="87">
        <v>1.29</v>
      </c>
      <c r="R34" s="76"/>
      <c r="S34" s="60"/>
      <c r="T34" s="60"/>
      <c r="U34" s="60"/>
      <c r="V34" s="60"/>
      <c r="W34" s="60"/>
      <c r="X34" s="60"/>
      <c r="Y34" s="60"/>
      <c r="Z34" s="60"/>
    </row>
    <row r="35" spans="1:26" ht="14.45" customHeight="1" thickBot="1" x14ac:dyDescent="0.3">
      <c r="B35" s="55" t="s">
        <v>33</v>
      </c>
      <c r="C35" s="95">
        <f t="shared" ref="C35" si="187">$C$8*C34</f>
        <v>0.86799999999999999</v>
      </c>
      <c r="D35" s="92">
        <f t="shared" ref="D35" si="188">$D$8*D34</f>
        <v>0.25600000000000001</v>
      </c>
      <c r="E35" s="92">
        <f t="shared" ref="E35" si="189">$E$8*E34</f>
        <v>0.129</v>
      </c>
      <c r="F35" s="84">
        <f t="shared" ref="F35" si="190">SUM(C35:E35)</f>
        <v>1.2530000000000001</v>
      </c>
      <c r="G35" s="95">
        <f t="shared" ref="G35" si="191">$C$8*G34</f>
        <v>0.86799999999999999</v>
      </c>
      <c r="H35" s="92">
        <f t="shared" ref="H35" si="192">$D$8*H34</f>
        <v>0.25600000000000001</v>
      </c>
      <c r="I35" s="92">
        <f t="shared" ref="I35" si="193">$E$8*I34</f>
        <v>0.129</v>
      </c>
      <c r="J35" s="84">
        <f t="shared" ref="J35" si="194">SUM(G35:I35)</f>
        <v>1.2530000000000001</v>
      </c>
      <c r="K35" s="95">
        <f t="shared" ref="K35" si="195">$C$8*K34</f>
        <v>0.86799999999999999</v>
      </c>
      <c r="L35" s="92">
        <f t="shared" ref="L35" si="196">$D$8*L34</f>
        <v>0.25600000000000001</v>
      </c>
      <c r="M35" s="92">
        <f t="shared" ref="M35" si="197">$E$8*M34</f>
        <v>0.129</v>
      </c>
      <c r="N35" s="84">
        <f t="shared" ref="N35" si="198">SUM(K35:M35)</f>
        <v>1.2530000000000001</v>
      </c>
      <c r="O35" s="95">
        <f t="shared" ref="O35" si="199">$C$8*O34</f>
        <v>0.86799999999999999</v>
      </c>
      <c r="P35" s="92">
        <f t="shared" ref="P35" si="200">$D$8*P34</f>
        <v>0.25600000000000001</v>
      </c>
      <c r="Q35" s="92">
        <f t="shared" ref="Q35" si="201">$E$8*Q34</f>
        <v>0.129</v>
      </c>
      <c r="R35" s="84">
        <f t="shared" ref="R35" si="202">SUM(O35:Q35)</f>
        <v>1.2530000000000001</v>
      </c>
      <c r="S35" s="60"/>
      <c r="T35" s="60"/>
      <c r="U35" s="60"/>
      <c r="V35" s="60"/>
      <c r="W35" s="60"/>
      <c r="X35" s="60"/>
      <c r="Y35" s="60"/>
      <c r="Z35" s="60"/>
    </row>
    <row r="36" spans="1:26" ht="14.45" customHeight="1" thickTop="1" x14ac:dyDescent="0.25">
      <c r="A36" s="60" t="s">
        <v>47</v>
      </c>
      <c r="B36" s="64" t="s">
        <v>32</v>
      </c>
      <c r="C36" s="94">
        <v>0.88</v>
      </c>
      <c r="D36" s="87">
        <v>0.93</v>
      </c>
      <c r="E36" s="87">
        <v>1.1499999999999999</v>
      </c>
      <c r="F36" s="76"/>
      <c r="G36" s="94">
        <v>0.88</v>
      </c>
      <c r="H36" s="87">
        <v>0.93</v>
      </c>
      <c r="I36" s="87">
        <v>1.1499999999999999</v>
      </c>
      <c r="J36" s="76"/>
      <c r="K36" s="94">
        <v>0.88</v>
      </c>
      <c r="L36" s="87">
        <v>0.93</v>
      </c>
      <c r="M36" s="87">
        <v>1.1499999999999999</v>
      </c>
      <c r="N36" s="76"/>
      <c r="O36" s="94">
        <v>0.89</v>
      </c>
      <c r="P36" s="87">
        <v>0.94</v>
      </c>
      <c r="Q36" s="87">
        <v>1.1499999999999999</v>
      </c>
      <c r="R36" s="76"/>
      <c r="S36" s="60"/>
      <c r="T36" s="60"/>
      <c r="U36" s="60"/>
      <c r="V36" s="60"/>
      <c r="W36" s="60"/>
      <c r="X36" s="60"/>
      <c r="Y36" s="60"/>
      <c r="Z36" s="60"/>
    </row>
    <row r="37" spans="1:26" ht="14.45" customHeight="1" thickBot="1" x14ac:dyDescent="0.3">
      <c r="B37" s="55" t="s">
        <v>33</v>
      </c>
      <c r="C37" s="95">
        <f t="shared" ref="C37" si="203">$C$8*C36</f>
        <v>0.61599999999999999</v>
      </c>
      <c r="D37" s="92">
        <f t="shared" ref="D37" si="204">$D$8*D36</f>
        <v>0.18600000000000003</v>
      </c>
      <c r="E37" s="92">
        <f t="shared" ref="E37" si="205">$E$8*E36</f>
        <v>0.11499999999999999</v>
      </c>
      <c r="F37" s="84">
        <f t="shared" ref="F37" si="206">SUM(C37:E37)</f>
        <v>0.91700000000000004</v>
      </c>
      <c r="G37" s="95">
        <f t="shared" ref="G37" si="207">$C$8*G36</f>
        <v>0.61599999999999999</v>
      </c>
      <c r="H37" s="92">
        <f t="shared" ref="H37" si="208">$D$8*H36</f>
        <v>0.18600000000000003</v>
      </c>
      <c r="I37" s="92">
        <f t="shared" ref="I37" si="209">$E$8*I36</f>
        <v>0.11499999999999999</v>
      </c>
      <c r="J37" s="84">
        <f t="shared" ref="J37" si="210">SUM(G37:I37)</f>
        <v>0.91700000000000004</v>
      </c>
      <c r="K37" s="95">
        <f t="shared" ref="K37" si="211">$C$8*K36</f>
        <v>0.61599999999999999</v>
      </c>
      <c r="L37" s="92">
        <f t="shared" ref="L37" si="212">$D$8*L36</f>
        <v>0.18600000000000003</v>
      </c>
      <c r="M37" s="92">
        <f t="shared" ref="M37" si="213">$E$8*M36</f>
        <v>0.11499999999999999</v>
      </c>
      <c r="N37" s="84">
        <f t="shared" ref="N37" si="214">SUM(K37:M37)</f>
        <v>0.91700000000000004</v>
      </c>
      <c r="O37" s="95">
        <f t="shared" ref="O37" si="215">$C$8*O36</f>
        <v>0.623</v>
      </c>
      <c r="P37" s="92">
        <f t="shared" ref="P37" si="216">$D$8*P36</f>
        <v>0.188</v>
      </c>
      <c r="Q37" s="92">
        <f t="shared" ref="Q37" si="217">$E$8*Q36</f>
        <v>0.11499999999999999</v>
      </c>
      <c r="R37" s="84">
        <f t="shared" ref="R37" si="218">SUM(O37:Q37)</f>
        <v>0.92599999999999993</v>
      </c>
      <c r="S37" s="60"/>
      <c r="T37" s="60"/>
      <c r="U37" s="60"/>
      <c r="V37" s="60"/>
      <c r="W37" s="60"/>
      <c r="X37" s="60"/>
      <c r="Y37" s="60"/>
      <c r="Z37" s="60"/>
    </row>
    <row r="38" spans="1:26" ht="14.45" customHeight="1" thickTop="1" x14ac:dyDescent="0.35">
      <c r="A38" s="60" t="s">
        <v>48</v>
      </c>
      <c r="B38" s="64" t="s">
        <v>32</v>
      </c>
      <c r="C38" s="94">
        <v>1.76</v>
      </c>
      <c r="D38" s="87">
        <v>1.98</v>
      </c>
      <c r="E38" s="87">
        <v>1.34</v>
      </c>
      <c r="F38" s="76"/>
      <c r="G38" s="94">
        <v>1.75</v>
      </c>
      <c r="H38" s="87">
        <v>1.97</v>
      </c>
      <c r="I38" s="87">
        <v>1.34</v>
      </c>
      <c r="J38" s="76"/>
      <c r="K38" s="94">
        <v>1.74</v>
      </c>
      <c r="L38" s="87">
        <v>1.96</v>
      </c>
      <c r="M38" s="87">
        <v>1.34</v>
      </c>
      <c r="N38" s="76"/>
      <c r="O38" s="94">
        <v>1.74</v>
      </c>
      <c r="P38" s="87">
        <v>1.96</v>
      </c>
      <c r="Q38" s="87">
        <v>1.34</v>
      </c>
      <c r="R38" s="76"/>
      <c r="S38" s="35"/>
      <c r="T38" s="60"/>
      <c r="U38" s="60"/>
      <c r="V38" s="60"/>
      <c r="W38" s="60"/>
      <c r="X38" s="60"/>
      <c r="Y38" s="60"/>
      <c r="Z38" s="60"/>
    </row>
    <row r="39" spans="1:26" ht="14.45" customHeight="1" thickBot="1" x14ac:dyDescent="0.3">
      <c r="B39" s="55" t="s">
        <v>33</v>
      </c>
      <c r="C39" s="95">
        <f t="shared" ref="C39" si="219">$C$8*C38</f>
        <v>1.232</v>
      </c>
      <c r="D39" s="92">
        <f t="shared" ref="D39" si="220">$D$8*D38</f>
        <v>0.39600000000000002</v>
      </c>
      <c r="E39" s="92">
        <f t="shared" ref="E39" si="221">$E$8*E38</f>
        <v>0.13400000000000001</v>
      </c>
      <c r="F39" s="84">
        <f t="shared" ref="F39" si="222">SUM(C39:E39)</f>
        <v>1.762</v>
      </c>
      <c r="G39" s="95">
        <f t="shared" ref="G39" si="223">$C$8*G38</f>
        <v>1.2249999999999999</v>
      </c>
      <c r="H39" s="92">
        <f t="shared" ref="H39" si="224">$D$8*H38</f>
        <v>0.39400000000000002</v>
      </c>
      <c r="I39" s="92">
        <f t="shared" ref="I39" si="225">$E$8*I38</f>
        <v>0.13400000000000001</v>
      </c>
      <c r="J39" s="84">
        <f t="shared" ref="J39" si="226">SUM(G39:I39)</f>
        <v>1.7529999999999997</v>
      </c>
      <c r="K39" s="95">
        <f t="shared" ref="K39" si="227">$C$8*K38</f>
        <v>1.218</v>
      </c>
      <c r="L39" s="92">
        <f t="shared" ref="L39" si="228">$D$8*L38</f>
        <v>0.39200000000000002</v>
      </c>
      <c r="M39" s="92">
        <f t="shared" ref="M39" si="229">$E$8*M38</f>
        <v>0.13400000000000001</v>
      </c>
      <c r="N39" s="84">
        <f t="shared" ref="N39" si="230">SUM(K39:M39)</f>
        <v>1.7439999999999998</v>
      </c>
      <c r="O39" s="95">
        <f t="shared" ref="O39" si="231">$C$8*O38</f>
        <v>1.218</v>
      </c>
      <c r="P39" s="92">
        <f t="shared" ref="P39" si="232">$D$8*P38</f>
        <v>0.39200000000000002</v>
      </c>
      <c r="Q39" s="92">
        <f t="shared" ref="Q39" si="233">$E$8*Q38</f>
        <v>0.13400000000000001</v>
      </c>
      <c r="R39" s="84">
        <f t="shared" ref="R39" si="234">SUM(O39:Q39)</f>
        <v>1.7439999999999998</v>
      </c>
      <c r="T39" s="60"/>
      <c r="U39" s="60"/>
      <c r="V39" s="60"/>
      <c r="W39" s="60"/>
      <c r="X39" s="60"/>
      <c r="Y39" s="60"/>
      <c r="Z39" s="60"/>
    </row>
    <row r="40" spans="1:26" s="36" customFormat="1" ht="15.75" thickTop="1" x14ac:dyDescent="0.25">
      <c r="A40" s="61" t="s">
        <v>49</v>
      </c>
      <c r="B40" s="46" t="s">
        <v>32</v>
      </c>
      <c r="C40" s="94">
        <v>1.23</v>
      </c>
      <c r="D40" s="87">
        <v>1.27</v>
      </c>
      <c r="E40" s="87">
        <v>1.1000000000000001</v>
      </c>
      <c r="F40" s="77"/>
      <c r="G40" s="94">
        <v>1.23</v>
      </c>
      <c r="H40" s="87">
        <v>1.27</v>
      </c>
      <c r="I40" s="87">
        <v>1.1000000000000001</v>
      </c>
      <c r="J40" s="77"/>
      <c r="K40" s="94">
        <v>1.23</v>
      </c>
      <c r="L40" s="87">
        <v>1.27</v>
      </c>
      <c r="M40" s="87">
        <v>1.1000000000000001</v>
      </c>
      <c r="N40" s="77"/>
      <c r="O40" s="94">
        <v>1.23</v>
      </c>
      <c r="P40" s="87">
        <v>1.27</v>
      </c>
      <c r="Q40" s="87">
        <v>1.1000000000000001</v>
      </c>
      <c r="R40" s="77"/>
      <c r="T40" s="60"/>
      <c r="U40" s="60"/>
      <c r="V40" s="60"/>
      <c r="W40" s="60"/>
      <c r="X40" s="60"/>
      <c r="Y40" s="60"/>
      <c r="Z40" s="60"/>
    </row>
    <row r="41" spans="1:26" ht="15.75" thickBot="1" x14ac:dyDescent="0.3">
      <c r="B41" s="55" t="s">
        <v>33</v>
      </c>
      <c r="C41" s="95">
        <f t="shared" ref="C41" si="235">$C$8*C40</f>
        <v>0.86099999999999999</v>
      </c>
      <c r="D41" s="92">
        <f t="shared" ref="D41" si="236">$D$8*D40</f>
        <v>0.254</v>
      </c>
      <c r="E41" s="92">
        <f t="shared" ref="E41" si="237">$E$8*E40</f>
        <v>0.11000000000000001</v>
      </c>
      <c r="F41" s="84">
        <f t="shared" ref="F41" si="238">SUM(C41:E41)</f>
        <v>1.2250000000000001</v>
      </c>
      <c r="G41" s="95">
        <f t="shared" ref="G41" si="239">$C$8*G40</f>
        <v>0.86099999999999999</v>
      </c>
      <c r="H41" s="92">
        <f t="shared" ref="H41" si="240">$D$8*H40</f>
        <v>0.254</v>
      </c>
      <c r="I41" s="92">
        <f t="shared" ref="I41" si="241">$E$8*I40</f>
        <v>0.11000000000000001</v>
      </c>
      <c r="J41" s="84">
        <f t="shared" ref="J41" si="242">SUM(G41:I41)</f>
        <v>1.2250000000000001</v>
      </c>
      <c r="K41" s="95">
        <f t="shared" ref="K41" si="243">$C$8*K40</f>
        <v>0.86099999999999999</v>
      </c>
      <c r="L41" s="92">
        <f t="shared" ref="L41" si="244">$D$8*L40</f>
        <v>0.254</v>
      </c>
      <c r="M41" s="92">
        <f t="shared" ref="M41" si="245">$E$8*M40</f>
        <v>0.11000000000000001</v>
      </c>
      <c r="N41" s="84">
        <f t="shared" ref="N41" si="246">SUM(K41:M41)</f>
        <v>1.2250000000000001</v>
      </c>
      <c r="O41" s="95">
        <f t="shared" ref="O41" si="247">$C$8*O40</f>
        <v>0.86099999999999999</v>
      </c>
      <c r="P41" s="92">
        <f t="shared" ref="P41" si="248">$D$8*P40</f>
        <v>0.254</v>
      </c>
      <c r="Q41" s="92">
        <f t="shared" ref="Q41" si="249">$E$8*Q40</f>
        <v>0.11000000000000001</v>
      </c>
      <c r="R41" s="84">
        <f t="shared" ref="R41" si="250">SUM(O41:Q41)</f>
        <v>1.2250000000000001</v>
      </c>
      <c r="T41" s="60"/>
      <c r="U41" s="60"/>
      <c r="V41" s="60"/>
      <c r="W41" s="60"/>
      <c r="X41" s="60"/>
      <c r="Y41" s="60"/>
      <c r="Z41" s="60"/>
    </row>
    <row r="42" spans="1:26" ht="15.75" thickTop="1" x14ac:dyDescent="0.25">
      <c r="A42" s="60" t="s">
        <v>50</v>
      </c>
      <c r="B42" s="64" t="s">
        <v>32</v>
      </c>
      <c r="C42" s="94">
        <v>1.2</v>
      </c>
      <c r="D42" s="87">
        <v>1.25</v>
      </c>
      <c r="E42" s="87">
        <v>1.2</v>
      </c>
      <c r="F42" s="76"/>
      <c r="G42" s="94">
        <v>1.2</v>
      </c>
      <c r="H42" s="87">
        <v>1.25</v>
      </c>
      <c r="I42" s="87">
        <v>1.2</v>
      </c>
      <c r="J42" s="76"/>
      <c r="K42" s="94">
        <v>1.2</v>
      </c>
      <c r="L42" s="87">
        <v>1.25</v>
      </c>
      <c r="M42" s="87">
        <v>1.2</v>
      </c>
      <c r="N42" s="76"/>
      <c r="O42" s="94">
        <v>1.2</v>
      </c>
      <c r="P42" s="87">
        <v>1.25</v>
      </c>
      <c r="Q42" s="87">
        <v>1.2</v>
      </c>
      <c r="R42" s="76"/>
      <c r="T42" s="60"/>
      <c r="U42" s="60"/>
      <c r="V42" s="60"/>
      <c r="W42" s="60"/>
      <c r="X42" s="60"/>
      <c r="Y42" s="60"/>
      <c r="Z42" s="60"/>
    </row>
    <row r="43" spans="1:26" ht="15.75" thickBot="1" x14ac:dyDescent="0.3">
      <c r="B43" s="55" t="s">
        <v>33</v>
      </c>
      <c r="C43" s="95">
        <f t="shared" ref="C43" si="251">$C$8*C42</f>
        <v>0.84</v>
      </c>
      <c r="D43" s="92">
        <f t="shared" ref="D43" si="252">$D$8*D42</f>
        <v>0.25</v>
      </c>
      <c r="E43" s="92">
        <f t="shared" ref="E43" si="253">$E$8*E42</f>
        <v>0.12</v>
      </c>
      <c r="F43" s="84">
        <f t="shared" ref="F43" si="254">SUM(C43:E43)</f>
        <v>1.21</v>
      </c>
      <c r="G43" s="95">
        <f t="shared" ref="G43" si="255">$C$8*G42</f>
        <v>0.84</v>
      </c>
      <c r="H43" s="92">
        <f t="shared" ref="H43" si="256">$D$8*H42</f>
        <v>0.25</v>
      </c>
      <c r="I43" s="92">
        <f t="shared" ref="I43" si="257">$E$8*I42</f>
        <v>0.12</v>
      </c>
      <c r="J43" s="84">
        <f t="shared" ref="J43" si="258">SUM(G43:I43)</f>
        <v>1.21</v>
      </c>
      <c r="K43" s="95">
        <f t="shared" ref="K43" si="259">$C$8*K42</f>
        <v>0.84</v>
      </c>
      <c r="L43" s="92">
        <f t="shared" ref="L43" si="260">$D$8*L42</f>
        <v>0.25</v>
      </c>
      <c r="M43" s="92">
        <f t="shared" ref="M43" si="261">$E$8*M42</f>
        <v>0.12</v>
      </c>
      <c r="N43" s="84">
        <f t="shared" ref="N43" si="262">SUM(K43:M43)</f>
        <v>1.21</v>
      </c>
      <c r="O43" s="95">
        <f t="shared" ref="O43" si="263">$C$8*O42</f>
        <v>0.84</v>
      </c>
      <c r="P43" s="92">
        <f t="shared" ref="P43" si="264">$D$8*P42</f>
        <v>0.25</v>
      </c>
      <c r="Q43" s="92">
        <f t="shared" ref="Q43" si="265">$E$8*Q42</f>
        <v>0.12</v>
      </c>
      <c r="R43" s="84">
        <f t="shared" ref="R43" si="266">SUM(O43:Q43)</f>
        <v>1.21</v>
      </c>
      <c r="T43" s="60"/>
      <c r="U43" s="60"/>
      <c r="V43" s="60"/>
      <c r="W43" s="60"/>
      <c r="X43" s="60"/>
      <c r="Y43" s="60"/>
      <c r="Z43" s="60"/>
    </row>
    <row r="44" spans="1:26" ht="15.75" thickTop="1" x14ac:dyDescent="0.25">
      <c r="T44" s="60"/>
      <c r="U44" s="60"/>
      <c r="V44" s="60"/>
      <c r="W44" s="60"/>
      <c r="X44" s="60"/>
      <c r="Y44" s="60"/>
      <c r="Z44" s="60"/>
    </row>
    <row r="45" spans="1:26" x14ac:dyDescent="0.25">
      <c r="T45" s="60"/>
      <c r="U45" s="60"/>
      <c r="V45" s="60"/>
      <c r="W45" s="60"/>
      <c r="X45" s="60"/>
      <c r="Y45" s="60"/>
      <c r="Z45" s="60"/>
    </row>
    <row r="46" spans="1:26" x14ac:dyDescent="0.25">
      <c r="T46" s="60"/>
      <c r="U46" s="60"/>
      <c r="V46" s="60"/>
      <c r="W46" s="60"/>
      <c r="X46" s="60"/>
      <c r="Y46" s="60"/>
      <c r="Z46" s="60"/>
    </row>
  </sheetData>
  <mergeCells count="8">
    <mergeCell ref="W10:W26"/>
    <mergeCell ref="A1:Y1"/>
    <mergeCell ref="C6:F6"/>
    <mergeCell ref="G6:J6"/>
    <mergeCell ref="K6:N6"/>
    <mergeCell ref="O6:R6"/>
    <mergeCell ref="U8:U9"/>
    <mergeCell ref="V10:V26"/>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6"/>
  <sheetViews>
    <sheetView workbookViewId="0">
      <selection activeCell="P33" sqref="P33"/>
    </sheetView>
  </sheetViews>
  <sheetFormatPr defaultColWidth="9.140625" defaultRowHeight="15" x14ac:dyDescent="0.2"/>
  <cols>
    <col min="1" max="1" width="33" style="12" customWidth="1"/>
    <col min="2" max="6" width="8.140625" style="12" bestFit="1" customWidth="1"/>
    <col min="7" max="8" width="8.85546875" style="12" customWidth="1"/>
    <col min="9" max="9" width="8.28515625" style="12" customWidth="1"/>
    <col min="10" max="15" width="8.140625" style="12" bestFit="1" customWidth="1"/>
    <col min="16" max="16384" width="9.140625" style="12"/>
  </cols>
  <sheetData>
    <row r="1" spans="1:16" ht="15.75" x14ac:dyDescent="0.25">
      <c r="A1" s="10" t="s">
        <v>6</v>
      </c>
      <c r="B1" s="11"/>
      <c r="C1" s="10"/>
      <c r="D1" s="10"/>
      <c r="E1" s="10"/>
      <c r="F1" s="10"/>
      <c r="G1" s="10"/>
      <c r="H1" s="10"/>
    </row>
    <row r="2" spans="1:16" ht="6" customHeight="1" x14ac:dyDescent="0.25">
      <c r="A2" s="10"/>
      <c r="B2" s="11"/>
      <c r="C2" s="10"/>
      <c r="D2" s="10"/>
      <c r="E2" s="10"/>
      <c r="F2" s="10"/>
      <c r="G2" s="10"/>
      <c r="H2" s="10"/>
    </row>
    <row r="3" spans="1:16" ht="15.75" x14ac:dyDescent="0.25">
      <c r="A3" s="138" t="s">
        <v>52</v>
      </c>
      <c r="B3" s="138"/>
      <c r="C3" s="138"/>
      <c r="D3" s="138"/>
      <c r="E3" s="138"/>
      <c r="F3" s="138"/>
      <c r="G3" s="138"/>
      <c r="H3" s="69"/>
    </row>
    <row r="4" spans="1:16" x14ac:dyDescent="0.2">
      <c r="A4" s="11"/>
      <c r="B4" s="11"/>
      <c r="C4" s="11"/>
      <c r="D4" s="11"/>
      <c r="E4" s="11"/>
      <c r="F4" s="11"/>
      <c r="G4" s="13"/>
      <c r="H4" s="13"/>
    </row>
    <row r="5" spans="1:16" ht="15.75" x14ac:dyDescent="0.25">
      <c r="G5" s="21" t="s">
        <v>14</v>
      </c>
      <c r="H5" s="70"/>
      <c r="I5" s="21"/>
      <c r="J5" s="14"/>
      <c r="O5" s="139" t="s">
        <v>8</v>
      </c>
      <c r="P5" s="139"/>
    </row>
    <row r="6" spans="1:16" s="17" customFormat="1" ht="135" customHeight="1" x14ac:dyDescent="0.2">
      <c r="A6" s="15"/>
      <c r="B6" s="16" t="s">
        <v>72</v>
      </c>
      <c r="C6" s="16" t="s">
        <v>73</v>
      </c>
      <c r="D6" s="16" t="s">
        <v>74</v>
      </c>
      <c r="E6" s="16" t="s">
        <v>75</v>
      </c>
      <c r="F6" s="16" t="s">
        <v>76</v>
      </c>
      <c r="G6" s="23" t="s">
        <v>9</v>
      </c>
      <c r="H6" s="16"/>
      <c r="I6" s="12"/>
      <c r="J6" s="16" t="str">
        <f>B6</f>
        <v>Evaluator 1</v>
      </c>
      <c r="K6" s="16" t="str">
        <f>C6</f>
        <v>Evaluator 2</v>
      </c>
      <c r="L6" s="16" t="str">
        <f>D6</f>
        <v>Evaluator 3</v>
      </c>
      <c r="M6" s="16" t="str">
        <f>E6</f>
        <v>Evaluator 4</v>
      </c>
      <c r="N6" s="16" t="str">
        <f>F6</f>
        <v>Evaluator 5</v>
      </c>
      <c r="O6" s="23" t="s">
        <v>16</v>
      </c>
      <c r="P6" s="20" t="s">
        <v>7</v>
      </c>
    </row>
    <row r="7" spans="1:16" ht="16.5" customHeight="1" x14ac:dyDescent="0.2">
      <c r="A7" s="19" t="str">
        <f>'Evaluator 1'!A4:C4</f>
        <v>American Renewable Energy</v>
      </c>
      <c r="B7" s="26">
        <f>'Evaluator 1'!I4</f>
        <v>54.238756920878721</v>
      </c>
      <c r="C7" s="26">
        <f>'Evaluator 2'!I4</f>
        <v>40.238756920878728</v>
      </c>
      <c r="D7" s="26">
        <f>'Evaluator 3'!I4</f>
        <v>31.038756920878726</v>
      </c>
      <c r="E7" s="26">
        <f>'Evaluator 4'!I4</f>
        <v>42.038756920878726</v>
      </c>
      <c r="F7" s="26">
        <f>'Evaluator 5'!I4</f>
        <v>36.838756920878723</v>
      </c>
      <c r="G7" s="24">
        <f>AVERAGE(B7:F7)</f>
        <v>40.878756920878729</v>
      </c>
      <c r="H7" s="96"/>
      <c r="I7" s="22"/>
      <c r="J7" s="18">
        <f t="shared" ref="J7:J23" si="0">RANK(B7,$B$7:$B$23,0)</f>
        <v>15</v>
      </c>
      <c r="K7" s="18">
        <f t="shared" ref="K7:K23" si="1">RANK(C7,$C$7:$C$23,0)</f>
        <v>14</v>
      </c>
      <c r="L7" s="18">
        <f t="shared" ref="L7:L23" si="2">RANK(D7,$D$7:$D$23,0)</f>
        <v>17</v>
      </c>
      <c r="M7" s="18">
        <f t="shared" ref="M7:M23" si="3">RANK(E7,$E$7:$E$23,0)</f>
        <v>17</v>
      </c>
      <c r="N7" s="18">
        <f t="shared" ref="N7:N23" si="4">RANK(F7,$F$7:$F$23,0)</f>
        <v>16</v>
      </c>
      <c r="O7" s="25">
        <f>AVERAGE(J7:N7)</f>
        <v>15.8</v>
      </c>
      <c r="P7" s="71">
        <f t="shared" ref="P7:P23" si="5">RANK(O7,$O$7:$O$23,1)</f>
        <v>17</v>
      </c>
    </row>
    <row r="8" spans="1:16" ht="16.5" customHeight="1" x14ac:dyDescent="0.2">
      <c r="A8" s="19" t="str">
        <f>'Evaluator 1'!A5:C5</f>
        <v>Amstar Inc</v>
      </c>
      <c r="B8" s="26">
        <f>'Evaluator 1'!I5</f>
        <v>60.341471571906347</v>
      </c>
      <c r="C8" s="26">
        <f>'Evaluator 2'!I5</f>
        <v>46.541471571906357</v>
      </c>
      <c r="D8" s="26">
        <f>'Evaluator 3'!I5</f>
        <v>33.941471571906355</v>
      </c>
      <c r="E8" s="26">
        <f>'Evaluator 4'!I5</f>
        <v>60.941471571906355</v>
      </c>
      <c r="F8" s="26">
        <f>'Evaluator 5'!I5</f>
        <v>59.941471571906355</v>
      </c>
      <c r="G8" s="24">
        <f t="shared" ref="G8:G23" si="6">AVERAGE(B8:F8)</f>
        <v>52.341471571906354</v>
      </c>
      <c r="H8" s="96"/>
      <c r="I8" s="22"/>
      <c r="J8" s="18">
        <f t="shared" si="0"/>
        <v>13</v>
      </c>
      <c r="K8" s="18">
        <f t="shared" si="1"/>
        <v>11</v>
      </c>
      <c r="L8" s="18">
        <f t="shared" si="2"/>
        <v>16</v>
      </c>
      <c r="M8" s="18">
        <f t="shared" si="3"/>
        <v>16</v>
      </c>
      <c r="N8" s="18">
        <f t="shared" si="4"/>
        <v>8</v>
      </c>
      <c r="O8" s="25">
        <f t="shared" ref="O8:O23" si="7">AVERAGE(J8:N8)</f>
        <v>12.8</v>
      </c>
      <c r="P8" s="71">
        <f t="shared" si="5"/>
        <v>13</v>
      </c>
    </row>
    <row r="9" spans="1:16" ht="16.5" customHeight="1" x14ac:dyDescent="0.2">
      <c r="A9" s="19" t="str">
        <f>'Evaluator 1'!A6:C6</f>
        <v>CMC</v>
      </c>
      <c r="B9" s="26">
        <f>'Evaluator 1'!I6</f>
        <v>32.883610451306417</v>
      </c>
      <c r="C9" s="26">
        <f>'Evaluator 2'!I6</f>
        <v>32.883610451306417</v>
      </c>
      <c r="D9" s="26">
        <f>'Evaluator 3'!I6</f>
        <v>36.883610451306417</v>
      </c>
      <c r="E9" s="26">
        <f>'Evaluator 4'!I6</f>
        <v>64.883610451306424</v>
      </c>
      <c r="F9" s="26">
        <f>'Evaluator 5'!I6</f>
        <v>46.483610451306411</v>
      </c>
      <c r="G9" s="24">
        <f t="shared" si="6"/>
        <v>42.803610451306419</v>
      </c>
      <c r="H9" s="96"/>
      <c r="I9" s="22"/>
      <c r="J9" s="18">
        <f t="shared" si="0"/>
        <v>17</v>
      </c>
      <c r="K9" s="18">
        <f t="shared" si="1"/>
        <v>16</v>
      </c>
      <c r="L9" s="18">
        <f t="shared" si="2"/>
        <v>15</v>
      </c>
      <c r="M9" s="18">
        <f t="shared" si="3"/>
        <v>15</v>
      </c>
      <c r="N9" s="18">
        <f t="shared" si="4"/>
        <v>13</v>
      </c>
      <c r="O9" s="25">
        <f t="shared" si="7"/>
        <v>15.2</v>
      </c>
      <c r="P9" s="71">
        <f t="shared" si="5"/>
        <v>16</v>
      </c>
    </row>
    <row r="10" spans="1:16" x14ac:dyDescent="0.2">
      <c r="A10" s="19" t="str">
        <f>'Evaluator 1'!A7:C7</f>
        <v>E3</v>
      </c>
      <c r="B10" s="26">
        <f>'Evaluator 1'!I7</f>
        <v>54.311269334642773</v>
      </c>
      <c r="C10" s="26">
        <f>'Evaluator 2'!I7</f>
        <v>30.911269334642771</v>
      </c>
      <c r="D10" s="26">
        <f>'Evaluator 3'!I7</f>
        <v>41.711269334642772</v>
      </c>
      <c r="E10" s="26">
        <f>'Evaluator 4'!I7</f>
        <v>67.711269334642765</v>
      </c>
      <c r="F10" s="26">
        <f>'Evaluator 5'!I7</f>
        <v>34.911269334642768</v>
      </c>
      <c r="G10" s="24">
        <f t="shared" si="6"/>
        <v>45.911269334642768</v>
      </c>
      <c r="H10" s="96"/>
      <c r="I10" s="22"/>
      <c r="J10" s="18">
        <f t="shared" si="0"/>
        <v>14</v>
      </c>
      <c r="K10" s="18">
        <f t="shared" si="1"/>
        <v>17</v>
      </c>
      <c r="L10" s="18">
        <f t="shared" si="2"/>
        <v>14</v>
      </c>
      <c r="M10" s="18">
        <f t="shared" si="3"/>
        <v>13</v>
      </c>
      <c r="N10" s="18">
        <f t="shared" si="4"/>
        <v>17</v>
      </c>
      <c r="O10" s="25">
        <f t="shared" si="7"/>
        <v>15</v>
      </c>
      <c r="P10" s="71">
        <f t="shared" si="5"/>
        <v>15</v>
      </c>
    </row>
    <row r="11" spans="1:16" x14ac:dyDescent="0.2">
      <c r="A11" s="19" t="str">
        <f>'Evaluator 1'!A8:C8</f>
        <v>FH Paschen SN Nielsen</v>
      </c>
      <c r="B11" s="26">
        <f>'Evaluator 1'!I8</f>
        <v>77.566355140186914</v>
      </c>
      <c r="C11" s="26">
        <f>'Evaluator 2'!I8</f>
        <v>68.366355140186926</v>
      </c>
      <c r="D11" s="26">
        <f>'Evaluator 3'!I8</f>
        <v>66.766355140186917</v>
      </c>
      <c r="E11" s="26">
        <f>'Evaluator 4'!I8</f>
        <v>70.766355140186917</v>
      </c>
      <c r="F11" s="26">
        <f>'Evaluator 5'!I8</f>
        <v>56.566355140186914</v>
      </c>
      <c r="G11" s="24">
        <f t="shared" si="6"/>
        <v>68.006355140186926</v>
      </c>
      <c r="H11" s="96"/>
      <c r="I11" s="22"/>
      <c r="J11" s="18">
        <f t="shared" si="0"/>
        <v>6</v>
      </c>
      <c r="K11" s="18">
        <f t="shared" si="1"/>
        <v>8</v>
      </c>
      <c r="L11" s="18">
        <f t="shared" si="2"/>
        <v>7</v>
      </c>
      <c r="M11" s="18">
        <f t="shared" si="3"/>
        <v>12</v>
      </c>
      <c r="N11" s="18">
        <f t="shared" si="4"/>
        <v>11</v>
      </c>
      <c r="O11" s="25">
        <f t="shared" si="7"/>
        <v>8.8000000000000007</v>
      </c>
      <c r="P11" s="71">
        <f t="shared" si="5"/>
        <v>10</v>
      </c>
    </row>
    <row r="12" spans="1:16" s="88" customFormat="1" x14ac:dyDescent="0.2">
      <c r="A12" s="83" t="str">
        <f>'Evaluator 1'!A9:C9</f>
        <v>Jamail &amp; Smith LLC</v>
      </c>
      <c r="B12" s="91">
        <f>'Evaluator 1'!I9</f>
        <v>90.450160771704176</v>
      </c>
      <c r="C12" s="91">
        <f>'Evaluator 2'!I9</f>
        <v>88.850160771704168</v>
      </c>
      <c r="D12" s="91">
        <f>'Evaluator 3'!I9</f>
        <v>64.450160771704176</v>
      </c>
      <c r="E12" s="91">
        <f>'Evaluator 4'!I9</f>
        <v>75.450160771704176</v>
      </c>
      <c r="F12" s="91">
        <f>'Evaluator 5'!I9</f>
        <v>84.650160771704165</v>
      </c>
      <c r="G12" s="82">
        <f t="shared" si="6"/>
        <v>80.770160771704184</v>
      </c>
      <c r="H12" s="93"/>
      <c r="I12" s="90"/>
      <c r="J12" s="81">
        <f t="shared" si="0"/>
        <v>1</v>
      </c>
      <c r="K12" s="81">
        <f t="shared" si="1"/>
        <v>1</v>
      </c>
      <c r="L12" s="81">
        <f t="shared" si="2"/>
        <v>8</v>
      </c>
      <c r="M12" s="81">
        <f t="shared" si="3"/>
        <v>9</v>
      </c>
      <c r="N12" s="81">
        <f t="shared" si="4"/>
        <v>1</v>
      </c>
      <c r="O12" s="89">
        <f t="shared" si="7"/>
        <v>4</v>
      </c>
      <c r="P12" s="80">
        <f t="shared" si="5"/>
        <v>2</v>
      </c>
    </row>
    <row r="13" spans="1:16" x14ac:dyDescent="0.2">
      <c r="A13" s="19" t="str">
        <f>'Evaluator 1'!A10:C10</f>
        <v>JB YORK CONSTRUCTION</v>
      </c>
      <c r="B13" s="26">
        <f>'Evaluator 1'!I10</f>
        <v>88.086486486486493</v>
      </c>
      <c r="C13" s="26">
        <f>'Evaluator 2'!I10</f>
        <v>78.686486486486487</v>
      </c>
      <c r="D13" s="26">
        <f>'Evaluator 3'!I10</f>
        <v>51.486486486486484</v>
      </c>
      <c r="E13" s="26">
        <f>'Evaluator 4'!I10</f>
        <v>83.486486486486484</v>
      </c>
      <c r="F13" s="26">
        <f>'Evaluator 5'!I10</f>
        <v>81.486486486486484</v>
      </c>
      <c r="G13" s="24">
        <f t="shared" si="6"/>
        <v>76.646486486486495</v>
      </c>
      <c r="H13" s="96"/>
      <c r="I13" s="22"/>
      <c r="J13" s="18">
        <f t="shared" si="0"/>
        <v>4</v>
      </c>
      <c r="K13" s="18">
        <f t="shared" si="1"/>
        <v>5</v>
      </c>
      <c r="L13" s="18">
        <f t="shared" si="2"/>
        <v>11</v>
      </c>
      <c r="M13" s="18">
        <f t="shared" si="3"/>
        <v>2</v>
      </c>
      <c r="N13" s="18">
        <f t="shared" si="4"/>
        <v>5</v>
      </c>
      <c r="O13" s="25">
        <f t="shared" si="7"/>
        <v>5.4</v>
      </c>
      <c r="P13" s="71">
        <f t="shared" si="5"/>
        <v>6</v>
      </c>
    </row>
    <row r="14" spans="1:16" x14ac:dyDescent="0.2">
      <c r="A14" s="19" t="str">
        <f>'Evaluator 1'!A11:C11</f>
        <v>JR Thomas Group Inc</v>
      </c>
      <c r="B14" s="26">
        <f>'Evaluator 1'!I11</f>
        <v>67.924271844660197</v>
      </c>
      <c r="C14" s="26">
        <f>'Evaluator 2'!I11</f>
        <v>46.524271844660198</v>
      </c>
      <c r="D14" s="26">
        <f>'Evaluator 3'!I11</f>
        <v>50.524271844660198</v>
      </c>
      <c r="E14" s="26">
        <f>'Evaluator 4'!I11</f>
        <v>76.524271844660205</v>
      </c>
      <c r="F14" s="26">
        <f>'Evaluator 5'!I11</f>
        <v>53.324271844660196</v>
      </c>
      <c r="G14" s="24">
        <f t="shared" si="6"/>
        <v>58.964271844660196</v>
      </c>
      <c r="H14" s="96"/>
      <c r="I14" s="22"/>
      <c r="J14" s="18">
        <f t="shared" si="0"/>
        <v>10</v>
      </c>
      <c r="K14" s="18">
        <f t="shared" si="1"/>
        <v>12</v>
      </c>
      <c r="L14" s="18">
        <f t="shared" si="2"/>
        <v>12</v>
      </c>
      <c r="M14" s="18">
        <f t="shared" si="3"/>
        <v>7</v>
      </c>
      <c r="N14" s="18">
        <f t="shared" si="4"/>
        <v>12</v>
      </c>
      <c r="O14" s="25">
        <f t="shared" si="7"/>
        <v>10.6</v>
      </c>
      <c r="P14" s="71">
        <f t="shared" si="5"/>
        <v>11</v>
      </c>
    </row>
    <row r="15" spans="1:16" s="88" customFormat="1" x14ac:dyDescent="0.2">
      <c r="A15" s="83" t="str">
        <f>'Evaluator 1'!A12:C12</f>
        <v>JT Vaughn Construction LLC</v>
      </c>
      <c r="B15" s="91">
        <f>'Evaluator 1'!I12</f>
        <v>76.229007633587784</v>
      </c>
      <c r="C15" s="91">
        <f>'Evaluator 2'!I12</f>
        <v>74.62900763358779</v>
      </c>
      <c r="D15" s="91">
        <f>'Evaluator 3'!I12</f>
        <v>76.229007633587784</v>
      </c>
      <c r="E15" s="91">
        <f>'Evaluator 4'!I12</f>
        <v>82.229007633587784</v>
      </c>
      <c r="F15" s="91">
        <f>'Evaluator 5'!I12</f>
        <v>84.029007633587796</v>
      </c>
      <c r="G15" s="82">
        <f t="shared" si="6"/>
        <v>78.669007633587796</v>
      </c>
      <c r="H15" s="93"/>
      <c r="I15" s="90"/>
      <c r="J15" s="81">
        <f t="shared" si="0"/>
        <v>7</v>
      </c>
      <c r="K15" s="81">
        <f t="shared" si="1"/>
        <v>7</v>
      </c>
      <c r="L15" s="81">
        <f t="shared" si="2"/>
        <v>2</v>
      </c>
      <c r="M15" s="81">
        <f t="shared" si="3"/>
        <v>4</v>
      </c>
      <c r="N15" s="81">
        <f t="shared" si="4"/>
        <v>3</v>
      </c>
      <c r="O15" s="89">
        <f t="shared" si="7"/>
        <v>4.5999999999999996</v>
      </c>
      <c r="P15" s="80">
        <f t="shared" si="5"/>
        <v>3</v>
      </c>
    </row>
    <row r="16" spans="1:16" x14ac:dyDescent="0.2">
      <c r="A16" s="19" t="str">
        <f>'Evaluator 1'!A13:C13</f>
        <v>Lee Construction</v>
      </c>
      <c r="B16" s="26">
        <f>'Evaluator 1'!I13</f>
        <v>66.822568093385215</v>
      </c>
      <c r="C16" s="26">
        <f>'Evaluator 2'!I13</f>
        <v>45.022568093385217</v>
      </c>
      <c r="D16" s="26">
        <f>'Evaluator 3'!I13</f>
        <v>58.622568093385219</v>
      </c>
      <c r="E16" s="26">
        <f>'Evaluator 4'!I13</f>
        <v>71.622568093385212</v>
      </c>
      <c r="F16" s="26">
        <f>'Evaluator 5'!I13</f>
        <v>43.022568093385217</v>
      </c>
      <c r="G16" s="24">
        <f t="shared" si="6"/>
        <v>57.02256809338521</v>
      </c>
      <c r="H16" s="96"/>
      <c r="I16" s="22"/>
      <c r="J16" s="18">
        <f t="shared" si="0"/>
        <v>11</v>
      </c>
      <c r="K16" s="18">
        <f t="shared" si="1"/>
        <v>13</v>
      </c>
      <c r="L16" s="18">
        <f t="shared" si="2"/>
        <v>10</v>
      </c>
      <c r="M16" s="18">
        <f t="shared" si="3"/>
        <v>10</v>
      </c>
      <c r="N16" s="18">
        <f t="shared" si="4"/>
        <v>15</v>
      </c>
      <c r="O16" s="25">
        <f t="shared" si="7"/>
        <v>11.8</v>
      </c>
      <c r="P16" s="71">
        <f t="shared" si="5"/>
        <v>12</v>
      </c>
    </row>
    <row r="17" spans="1:16" x14ac:dyDescent="0.2">
      <c r="A17" s="19" t="str">
        <f>'Evaluator 1'!A14:C14</f>
        <v>METCO Engineering Inc</v>
      </c>
      <c r="B17" s="26">
        <f>'Evaluator 1'!I14</f>
        <v>66.8</v>
      </c>
      <c r="C17" s="26">
        <f>'Evaluator 2'!I14</f>
        <v>60.6</v>
      </c>
      <c r="D17" s="26">
        <f>'Evaluator 3'!I14</f>
        <v>60</v>
      </c>
      <c r="E17" s="26">
        <f>'Evaluator 4'!I14</f>
        <v>85</v>
      </c>
      <c r="F17" s="26">
        <f>'Evaluator 5'!I14</f>
        <v>58.8</v>
      </c>
      <c r="G17" s="24">
        <f t="shared" si="6"/>
        <v>66.239999999999995</v>
      </c>
      <c r="H17" s="96"/>
      <c r="I17" s="22"/>
      <c r="J17" s="18">
        <f t="shared" si="0"/>
        <v>12</v>
      </c>
      <c r="K17" s="18">
        <f t="shared" si="1"/>
        <v>10</v>
      </c>
      <c r="L17" s="18">
        <f t="shared" si="2"/>
        <v>9</v>
      </c>
      <c r="M17" s="18">
        <f t="shared" si="3"/>
        <v>1</v>
      </c>
      <c r="N17" s="18">
        <f t="shared" si="4"/>
        <v>9</v>
      </c>
      <c r="O17" s="25">
        <f t="shared" si="7"/>
        <v>8.1999999999999993</v>
      </c>
      <c r="P17" s="71">
        <f t="shared" si="5"/>
        <v>9</v>
      </c>
    </row>
    <row r="18" spans="1:16" x14ac:dyDescent="0.2">
      <c r="A18" s="19" t="str">
        <f>'Evaluator 1'!A15:C15</f>
        <v>Nash Industries Inc</v>
      </c>
      <c r="B18" s="26">
        <f>'Evaluator 1'!I15</f>
        <v>48.806021155410903</v>
      </c>
      <c r="C18" s="26">
        <f>'Evaluator 2'!I15</f>
        <v>33.406021155410905</v>
      </c>
      <c r="D18" s="26">
        <f>'Evaluator 3'!I15</f>
        <v>47.406021155410905</v>
      </c>
      <c r="E18" s="26">
        <f>'Evaluator 4'!I15</f>
        <v>71.406021155410912</v>
      </c>
      <c r="F18" s="26">
        <f>'Evaluator 5'!I15</f>
        <v>43.406021155410905</v>
      </c>
      <c r="G18" s="24">
        <f t="shared" si="6"/>
        <v>48.886021155410909</v>
      </c>
      <c r="H18" s="96"/>
      <c r="I18" s="22"/>
      <c r="J18" s="18">
        <f t="shared" si="0"/>
        <v>16</v>
      </c>
      <c r="K18" s="18">
        <f t="shared" si="1"/>
        <v>15</v>
      </c>
      <c r="L18" s="18">
        <f t="shared" si="2"/>
        <v>13</v>
      </c>
      <c r="M18" s="18">
        <f t="shared" si="3"/>
        <v>11</v>
      </c>
      <c r="N18" s="18">
        <f t="shared" si="4"/>
        <v>14</v>
      </c>
      <c r="O18" s="25">
        <f t="shared" si="7"/>
        <v>13.8</v>
      </c>
      <c r="P18" s="71">
        <f t="shared" si="5"/>
        <v>14</v>
      </c>
    </row>
    <row r="19" spans="1:16" s="88" customFormat="1" x14ac:dyDescent="0.2">
      <c r="A19" s="83" t="str">
        <f>'Evaluator 1'!A16:C16</f>
        <v>NOBLE TEXAS BUILDERS</v>
      </c>
      <c r="B19" s="91">
        <f>'Evaluator 1'!I16</f>
        <v>89.034317637669588</v>
      </c>
      <c r="C19" s="91">
        <f>'Evaluator 2'!I16</f>
        <v>87.234317637669591</v>
      </c>
      <c r="D19" s="91">
        <f>'Evaluator 3'!I16</f>
        <v>89.034317637669588</v>
      </c>
      <c r="E19" s="91">
        <f>'Evaluator 4'!I16</f>
        <v>79.034317637669588</v>
      </c>
      <c r="F19" s="91">
        <f>'Evaluator 5'!I16</f>
        <v>83.034317637669588</v>
      </c>
      <c r="G19" s="82">
        <f t="shared" si="6"/>
        <v>85.474317637669586</v>
      </c>
      <c r="H19" s="93"/>
      <c r="I19" s="90"/>
      <c r="J19" s="81">
        <f t="shared" si="0"/>
        <v>3</v>
      </c>
      <c r="K19" s="81">
        <f t="shared" si="1"/>
        <v>3</v>
      </c>
      <c r="L19" s="81">
        <f t="shared" si="2"/>
        <v>1</v>
      </c>
      <c r="M19" s="81">
        <f t="shared" si="3"/>
        <v>6</v>
      </c>
      <c r="N19" s="81">
        <f t="shared" si="4"/>
        <v>4</v>
      </c>
      <c r="O19" s="89">
        <f t="shared" si="7"/>
        <v>3.4</v>
      </c>
      <c r="P19" s="80">
        <f t="shared" si="5"/>
        <v>1</v>
      </c>
    </row>
    <row r="20" spans="1:16" x14ac:dyDescent="0.2">
      <c r="A20" s="19" t="str">
        <f>'Evaluator 1'!A17:C17</f>
        <v>SDB Inc</v>
      </c>
      <c r="B20" s="26">
        <f>'Evaluator 1'!I17</f>
        <v>79.745063910796844</v>
      </c>
      <c r="C20" s="26">
        <f>'Evaluator 2'!I17</f>
        <v>74.745063910796844</v>
      </c>
      <c r="D20" s="26">
        <f>'Evaluator 3'!I17</f>
        <v>67.945063910796847</v>
      </c>
      <c r="E20" s="26">
        <f>'Evaluator 4'!I17</f>
        <v>79.945063910796847</v>
      </c>
      <c r="F20" s="26">
        <f>'Evaluator 5'!I17</f>
        <v>70.745063910796844</v>
      </c>
      <c r="G20" s="24">
        <f t="shared" si="6"/>
        <v>74.625063910796854</v>
      </c>
      <c r="H20" s="96"/>
      <c r="I20" s="22"/>
      <c r="J20" s="18">
        <f t="shared" si="0"/>
        <v>5</v>
      </c>
      <c r="K20" s="18">
        <f t="shared" si="1"/>
        <v>6</v>
      </c>
      <c r="L20" s="18">
        <f t="shared" si="2"/>
        <v>6</v>
      </c>
      <c r="M20" s="18">
        <f t="shared" si="3"/>
        <v>5</v>
      </c>
      <c r="N20" s="18">
        <f t="shared" si="4"/>
        <v>7</v>
      </c>
      <c r="O20" s="25">
        <f t="shared" si="7"/>
        <v>5.8</v>
      </c>
      <c r="P20" s="71">
        <f t="shared" si="5"/>
        <v>7</v>
      </c>
    </row>
    <row r="21" spans="1:16" x14ac:dyDescent="0.2">
      <c r="A21" s="19" t="str">
        <f>'Evaluator 1'!A18:C18</f>
        <v>SpawGlass Construction</v>
      </c>
      <c r="B21" s="26">
        <f>'Evaluator 1'!I18</f>
        <v>71.422733114379554</v>
      </c>
      <c r="C21" s="26">
        <f>'Evaluator 2'!I18</f>
        <v>68.222733114379551</v>
      </c>
      <c r="D21" s="26">
        <f>'Evaluator 3'!I18</f>
        <v>69.622733114379542</v>
      </c>
      <c r="E21" s="26">
        <f>'Evaluator 4'!I18</f>
        <v>75.622733114379542</v>
      </c>
      <c r="F21" s="26">
        <f>'Evaluator 5'!I18</f>
        <v>56.62273311437955</v>
      </c>
      <c r="G21" s="24">
        <f t="shared" si="6"/>
        <v>68.302733114379549</v>
      </c>
      <c r="H21" s="96"/>
      <c r="I21" s="22"/>
      <c r="J21" s="18">
        <f t="shared" si="0"/>
        <v>8</v>
      </c>
      <c r="K21" s="18">
        <f t="shared" si="1"/>
        <v>9</v>
      </c>
      <c r="L21" s="18">
        <f t="shared" si="2"/>
        <v>4</v>
      </c>
      <c r="M21" s="18">
        <f t="shared" si="3"/>
        <v>8</v>
      </c>
      <c r="N21" s="18">
        <f t="shared" si="4"/>
        <v>10</v>
      </c>
      <c r="O21" s="25">
        <f t="shared" si="7"/>
        <v>7.8</v>
      </c>
      <c r="P21" s="71">
        <f t="shared" si="5"/>
        <v>8</v>
      </c>
    </row>
    <row r="22" spans="1:16" s="88" customFormat="1" x14ac:dyDescent="0.2">
      <c r="A22" s="83" t="str">
        <f>'Evaluator 1'!A19:C19</f>
        <v>Tellepsen</v>
      </c>
      <c r="B22" s="91">
        <f>'Evaluator 1'!I19</f>
        <v>89.469387755102048</v>
      </c>
      <c r="C22" s="91">
        <f>'Evaluator 2'!I19</f>
        <v>87.869387755102039</v>
      </c>
      <c r="D22" s="91">
        <f>'Evaluator 3'!I19</f>
        <v>69.469387755102048</v>
      </c>
      <c r="E22" s="91">
        <f>'Evaluator 4'!I19</f>
        <v>67.469387755102048</v>
      </c>
      <c r="F22" s="91">
        <f>'Evaluator 5'!I19</f>
        <v>84.069387755102042</v>
      </c>
      <c r="G22" s="82">
        <f t="shared" si="6"/>
        <v>79.669387755102051</v>
      </c>
      <c r="H22" s="93"/>
      <c r="I22" s="90"/>
      <c r="J22" s="81">
        <f t="shared" si="0"/>
        <v>2</v>
      </c>
      <c r="K22" s="81">
        <f t="shared" si="1"/>
        <v>2</v>
      </c>
      <c r="L22" s="81">
        <f t="shared" si="2"/>
        <v>5</v>
      </c>
      <c r="M22" s="81">
        <f t="shared" si="3"/>
        <v>14</v>
      </c>
      <c r="N22" s="81">
        <f t="shared" si="4"/>
        <v>2</v>
      </c>
      <c r="O22" s="89">
        <f t="shared" si="7"/>
        <v>5</v>
      </c>
      <c r="P22" s="80">
        <f t="shared" si="5"/>
        <v>4</v>
      </c>
    </row>
    <row r="23" spans="1:16" s="88" customFormat="1" x14ac:dyDescent="0.2">
      <c r="A23" s="83" t="str">
        <f>'Evaluator 1'!A20:C20</f>
        <v>The Trevino Group</v>
      </c>
      <c r="B23" s="91">
        <f>'Evaluator 1'!I20</f>
        <v>69.510743801652893</v>
      </c>
      <c r="C23" s="91">
        <f>'Evaluator 2'!I20</f>
        <v>79.710743801652896</v>
      </c>
      <c r="D23" s="91">
        <f>'Evaluator 3'!I20</f>
        <v>71.710743801652896</v>
      </c>
      <c r="E23" s="91">
        <f>'Evaluator 4'!I20</f>
        <v>82.710743801652896</v>
      </c>
      <c r="F23" s="91">
        <f>'Evaluator 5'!I20</f>
        <v>80.710743801652896</v>
      </c>
      <c r="G23" s="82">
        <f t="shared" si="6"/>
        <v>76.870743801652878</v>
      </c>
      <c r="H23" s="93"/>
      <c r="I23" s="90"/>
      <c r="J23" s="81">
        <f t="shared" si="0"/>
        <v>9</v>
      </c>
      <c r="K23" s="81">
        <f t="shared" si="1"/>
        <v>4</v>
      </c>
      <c r="L23" s="81">
        <f t="shared" si="2"/>
        <v>3</v>
      </c>
      <c r="M23" s="81">
        <f t="shared" si="3"/>
        <v>3</v>
      </c>
      <c r="N23" s="81">
        <f t="shared" si="4"/>
        <v>6</v>
      </c>
      <c r="O23" s="89">
        <f t="shared" si="7"/>
        <v>5</v>
      </c>
      <c r="P23" s="80">
        <f t="shared" si="5"/>
        <v>4</v>
      </c>
    </row>
    <row r="26" spans="1:16" x14ac:dyDescent="0.2">
      <c r="A26" s="12" t="s">
        <v>77</v>
      </c>
    </row>
  </sheetData>
  <mergeCells count="2">
    <mergeCell ref="A3:G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73F1F-0352-4449-9C6B-4D6F594C8A1C}">
  <dimension ref="A1:P62"/>
  <sheetViews>
    <sheetView tabSelected="1" zoomScaleNormal="100" workbookViewId="0">
      <selection activeCell="C36" sqref="C36"/>
    </sheetView>
  </sheetViews>
  <sheetFormatPr defaultRowHeight="12.75" x14ac:dyDescent="0.2"/>
  <cols>
    <col min="1" max="1" width="29.28515625" style="100" bestFit="1" customWidth="1"/>
    <col min="2" max="2" width="9.5703125" style="100" customWidth="1"/>
    <col min="3" max="3" width="12.28515625" style="100" customWidth="1"/>
    <col min="4" max="16" width="9.5703125" style="100" customWidth="1"/>
    <col min="17" max="16384" width="9.140625" style="100"/>
  </cols>
  <sheetData>
    <row r="1" spans="1:16" ht="15.75" customHeight="1" x14ac:dyDescent="0.25">
      <c r="A1" s="166" t="s">
        <v>51</v>
      </c>
      <c r="B1" s="166"/>
      <c r="C1" s="166"/>
      <c r="D1" s="166"/>
      <c r="E1" s="166"/>
      <c r="F1" s="166"/>
      <c r="G1" s="166"/>
      <c r="H1" s="166"/>
      <c r="I1" s="166"/>
      <c r="J1" s="99"/>
    </row>
    <row r="2" spans="1:16" ht="15.75" x14ac:dyDescent="0.25">
      <c r="A2" s="167" t="s">
        <v>52</v>
      </c>
      <c r="B2" s="167"/>
      <c r="C2" s="167"/>
      <c r="D2" s="167"/>
      <c r="E2" s="167"/>
      <c r="F2" s="167"/>
      <c r="G2" s="167"/>
      <c r="H2" s="167"/>
      <c r="I2" s="167"/>
      <c r="J2" s="101"/>
    </row>
    <row r="3" spans="1:16" x14ac:dyDescent="0.2">
      <c r="A3" s="102" t="s">
        <v>53</v>
      </c>
      <c r="B3" s="168"/>
      <c r="C3" s="169"/>
      <c r="D3" s="170"/>
    </row>
    <row r="4" spans="1:16" ht="15" customHeight="1" x14ac:dyDescent="0.2">
      <c r="A4" s="102" t="s">
        <v>54</v>
      </c>
      <c r="B4" s="171" t="s">
        <v>55</v>
      </c>
      <c r="C4" s="172"/>
      <c r="D4" s="173"/>
      <c r="E4" s="103"/>
    </row>
    <row r="5" spans="1:16" ht="20.25" customHeight="1" x14ac:dyDescent="0.25">
      <c r="A5" s="174" t="s">
        <v>56</v>
      </c>
      <c r="B5" s="174"/>
      <c r="C5" s="104"/>
      <c r="D5" s="104"/>
      <c r="E5" s="104"/>
      <c r="F5" s="104"/>
      <c r="G5" s="104"/>
    </row>
    <row r="6" spans="1:16" ht="27" customHeight="1" x14ac:dyDescent="0.2">
      <c r="A6" s="105"/>
      <c r="B6" s="165" t="s">
        <v>57</v>
      </c>
      <c r="C6" s="165"/>
      <c r="D6" s="165"/>
      <c r="E6" s="165"/>
      <c r="F6" s="165"/>
      <c r="G6" s="165"/>
      <c r="H6" s="165"/>
      <c r="I6" s="165"/>
    </row>
    <row r="7" spans="1:16" ht="20.25" customHeight="1" x14ac:dyDescent="0.25">
      <c r="A7" s="164" t="s">
        <v>58</v>
      </c>
      <c r="B7" s="164"/>
      <c r="C7" s="106"/>
      <c r="D7" s="107"/>
      <c r="E7" s="107"/>
      <c r="F7" s="107"/>
      <c r="G7" s="107"/>
    </row>
    <row r="8" spans="1:16" ht="27" customHeight="1" x14ac:dyDescent="0.2">
      <c r="A8" s="105"/>
      <c r="B8" s="165" t="s">
        <v>59</v>
      </c>
      <c r="C8" s="165"/>
      <c r="D8" s="165"/>
      <c r="E8" s="165"/>
      <c r="F8" s="165"/>
      <c r="G8" s="165"/>
      <c r="H8" s="165"/>
      <c r="I8" s="165"/>
    </row>
    <row r="9" spans="1:16" ht="15" customHeight="1" x14ac:dyDescent="0.2"/>
    <row r="10" spans="1:16" ht="15" customHeight="1" x14ac:dyDescent="0.2"/>
    <row r="11" spans="1:16" ht="11.25" customHeight="1" thickBot="1" x14ac:dyDescent="0.25"/>
    <row r="12" spans="1:16" s="108" customFormat="1" ht="13.5" thickBot="1" x14ac:dyDescent="0.25">
      <c r="B12" s="155" t="s">
        <v>60</v>
      </c>
      <c r="C12" s="156"/>
      <c r="D12" s="157"/>
      <c r="E12" s="155" t="s">
        <v>61</v>
      </c>
      <c r="F12" s="156"/>
      <c r="G12" s="157"/>
      <c r="H12" s="155" t="s">
        <v>62</v>
      </c>
      <c r="I12" s="156"/>
      <c r="J12" s="157"/>
      <c r="K12" s="155" t="s">
        <v>63</v>
      </c>
      <c r="L12" s="156"/>
      <c r="M12" s="157"/>
      <c r="N12" s="155" t="s">
        <v>64</v>
      </c>
      <c r="O12" s="156"/>
      <c r="P12" s="157"/>
    </row>
    <row r="13" spans="1:16" s="108" customFormat="1" ht="112.5" customHeight="1" x14ac:dyDescent="0.2">
      <c r="B13" s="158" t="s">
        <v>65</v>
      </c>
      <c r="C13" s="159"/>
      <c r="D13" s="160"/>
      <c r="E13" s="161" t="s">
        <v>66</v>
      </c>
      <c r="F13" s="162"/>
      <c r="G13" s="163"/>
      <c r="H13" s="161" t="s">
        <v>67</v>
      </c>
      <c r="I13" s="162"/>
      <c r="J13" s="163"/>
      <c r="K13" s="161" t="s">
        <v>68</v>
      </c>
      <c r="L13" s="162"/>
      <c r="M13" s="163"/>
      <c r="N13" s="161" t="s">
        <v>69</v>
      </c>
      <c r="O13" s="162"/>
      <c r="P13" s="163"/>
    </row>
    <row r="14" spans="1:16" s="110" customFormat="1" ht="11.25" customHeight="1" x14ac:dyDescent="0.2">
      <c r="A14" s="109"/>
      <c r="B14" s="146" t="s">
        <v>70</v>
      </c>
      <c r="C14" s="147"/>
      <c r="D14" s="148"/>
      <c r="E14" s="146" t="s">
        <v>70</v>
      </c>
      <c r="F14" s="147"/>
      <c r="G14" s="148"/>
      <c r="H14" s="146" t="s">
        <v>70</v>
      </c>
      <c r="I14" s="147"/>
      <c r="J14" s="148"/>
      <c r="K14" s="146" t="s">
        <v>70</v>
      </c>
      <c r="L14" s="147"/>
      <c r="M14" s="148"/>
      <c r="N14" s="146" t="s">
        <v>70</v>
      </c>
      <c r="O14" s="147"/>
      <c r="P14" s="148"/>
    </row>
    <row r="15" spans="1:16" s="110" customFormat="1" x14ac:dyDescent="0.2">
      <c r="A15" s="111" t="s">
        <v>34</v>
      </c>
      <c r="B15" s="149"/>
      <c r="C15" s="150"/>
      <c r="D15" s="151"/>
      <c r="E15" s="152"/>
      <c r="F15" s="153"/>
      <c r="G15" s="154"/>
      <c r="H15" s="152"/>
      <c r="I15" s="153"/>
      <c r="J15" s="154"/>
      <c r="K15" s="152"/>
      <c r="L15" s="153"/>
      <c r="M15" s="154"/>
      <c r="N15" s="152"/>
      <c r="O15" s="153"/>
      <c r="P15" s="154"/>
    </row>
    <row r="16" spans="1:16" s="110" customFormat="1" x14ac:dyDescent="0.2">
      <c r="A16" s="111" t="s">
        <v>35</v>
      </c>
      <c r="B16" s="140"/>
      <c r="C16" s="141"/>
      <c r="D16" s="142"/>
      <c r="E16" s="143"/>
      <c r="F16" s="144"/>
      <c r="G16" s="145"/>
      <c r="H16" s="143"/>
      <c r="I16" s="144"/>
      <c r="J16" s="145"/>
      <c r="K16" s="143"/>
      <c r="L16" s="144"/>
      <c r="M16" s="145"/>
      <c r="N16" s="143"/>
      <c r="O16" s="144"/>
      <c r="P16" s="145"/>
    </row>
    <row r="17" spans="1:16" s="110" customFormat="1" x14ac:dyDescent="0.2">
      <c r="A17" s="111" t="s">
        <v>36</v>
      </c>
      <c r="B17" s="140"/>
      <c r="C17" s="141"/>
      <c r="D17" s="142"/>
      <c r="E17" s="143"/>
      <c r="F17" s="144"/>
      <c r="G17" s="145"/>
      <c r="H17" s="143"/>
      <c r="I17" s="144"/>
      <c r="J17" s="145"/>
      <c r="K17" s="143"/>
      <c r="L17" s="144"/>
      <c r="M17" s="145"/>
      <c r="N17" s="143"/>
      <c r="O17" s="144"/>
      <c r="P17" s="145"/>
    </row>
    <row r="18" spans="1:16" s="110" customFormat="1" x14ac:dyDescent="0.2">
      <c r="A18" s="111" t="s">
        <v>37</v>
      </c>
      <c r="B18" s="140"/>
      <c r="C18" s="141"/>
      <c r="D18" s="142"/>
      <c r="E18" s="143"/>
      <c r="F18" s="144"/>
      <c r="G18" s="145"/>
      <c r="H18" s="143"/>
      <c r="I18" s="144"/>
      <c r="J18" s="145"/>
      <c r="K18" s="143"/>
      <c r="L18" s="144"/>
      <c r="M18" s="145"/>
      <c r="N18" s="143"/>
      <c r="O18" s="144"/>
      <c r="P18" s="145"/>
    </row>
    <row r="19" spans="1:16" s="110" customFormat="1" x14ac:dyDescent="0.2">
      <c r="A19" s="111" t="s">
        <v>38</v>
      </c>
      <c r="B19" s="140"/>
      <c r="C19" s="141"/>
      <c r="D19" s="142"/>
      <c r="E19" s="143"/>
      <c r="F19" s="144"/>
      <c r="G19" s="145"/>
      <c r="H19" s="143"/>
      <c r="I19" s="144"/>
      <c r="J19" s="145"/>
      <c r="K19" s="143"/>
      <c r="L19" s="144"/>
      <c r="M19" s="145"/>
      <c r="N19" s="143"/>
      <c r="O19" s="144"/>
      <c r="P19" s="145"/>
    </row>
    <row r="20" spans="1:16" s="110" customFormat="1" x14ac:dyDescent="0.2">
      <c r="A20" s="111" t="s">
        <v>39</v>
      </c>
      <c r="B20" s="140"/>
      <c r="C20" s="141"/>
      <c r="D20" s="142"/>
      <c r="E20" s="143"/>
      <c r="F20" s="144"/>
      <c r="G20" s="145"/>
      <c r="H20" s="143"/>
      <c r="I20" s="144"/>
      <c r="J20" s="145"/>
      <c r="K20" s="143"/>
      <c r="L20" s="144"/>
      <c r="M20" s="145"/>
      <c r="N20" s="143"/>
      <c r="O20" s="144"/>
      <c r="P20" s="145"/>
    </row>
    <row r="21" spans="1:16" s="110" customFormat="1" x14ac:dyDescent="0.2">
      <c r="A21" s="111" t="s">
        <v>40</v>
      </c>
      <c r="B21" s="140"/>
      <c r="C21" s="141"/>
      <c r="D21" s="142"/>
      <c r="E21" s="143"/>
      <c r="F21" s="144"/>
      <c r="G21" s="145"/>
      <c r="H21" s="143"/>
      <c r="I21" s="144"/>
      <c r="J21" s="145"/>
      <c r="K21" s="143"/>
      <c r="L21" s="144"/>
      <c r="M21" s="145"/>
      <c r="N21" s="143"/>
      <c r="O21" s="144"/>
      <c r="P21" s="145"/>
    </row>
    <row r="22" spans="1:16" s="110" customFormat="1" x14ac:dyDescent="0.2">
      <c r="A22" s="111" t="s">
        <v>41</v>
      </c>
      <c r="B22" s="140"/>
      <c r="C22" s="141"/>
      <c r="D22" s="142"/>
      <c r="E22" s="143"/>
      <c r="F22" s="144"/>
      <c r="G22" s="145"/>
      <c r="H22" s="143"/>
      <c r="I22" s="144"/>
      <c r="J22" s="145"/>
      <c r="K22" s="143"/>
      <c r="L22" s="144"/>
      <c r="M22" s="145"/>
      <c r="N22" s="143"/>
      <c r="O22" s="144"/>
      <c r="P22" s="145"/>
    </row>
    <row r="23" spans="1:16" s="110" customFormat="1" x14ac:dyDescent="0.2">
      <c r="A23" s="111" t="s">
        <v>42</v>
      </c>
      <c r="B23" s="140"/>
      <c r="C23" s="141"/>
      <c r="D23" s="142"/>
      <c r="E23" s="143"/>
      <c r="F23" s="144"/>
      <c r="G23" s="145"/>
      <c r="H23" s="143"/>
      <c r="I23" s="144"/>
      <c r="J23" s="145"/>
      <c r="K23" s="143"/>
      <c r="L23" s="144"/>
      <c r="M23" s="145"/>
      <c r="N23" s="143"/>
      <c r="O23" s="144"/>
      <c r="P23" s="145"/>
    </row>
    <row r="24" spans="1:16" s="110" customFormat="1" x14ac:dyDescent="0.2">
      <c r="A24" s="111" t="s">
        <v>43</v>
      </c>
      <c r="B24" s="140"/>
      <c r="C24" s="141"/>
      <c r="D24" s="142"/>
      <c r="E24" s="143"/>
      <c r="F24" s="144"/>
      <c r="G24" s="145"/>
      <c r="H24" s="143"/>
      <c r="I24" s="144"/>
      <c r="J24" s="145"/>
      <c r="K24" s="143"/>
      <c r="L24" s="144"/>
      <c r="M24" s="145"/>
      <c r="N24" s="143"/>
      <c r="O24" s="144"/>
      <c r="P24" s="145"/>
    </row>
    <row r="25" spans="1:16" s="110" customFormat="1" x14ac:dyDescent="0.2">
      <c r="A25" s="111" t="s">
        <v>44</v>
      </c>
      <c r="B25" s="140"/>
      <c r="C25" s="141"/>
      <c r="D25" s="142"/>
      <c r="E25" s="143"/>
      <c r="F25" s="144"/>
      <c r="G25" s="145"/>
      <c r="H25" s="143"/>
      <c r="I25" s="144"/>
      <c r="J25" s="145"/>
      <c r="K25" s="143"/>
      <c r="L25" s="144"/>
      <c r="M25" s="145"/>
      <c r="N25" s="143"/>
      <c r="O25" s="144"/>
      <c r="P25" s="145"/>
    </row>
    <row r="26" spans="1:16" s="110" customFormat="1" x14ac:dyDescent="0.2">
      <c r="A26" s="111" t="s">
        <v>45</v>
      </c>
      <c r="B26" s="140"/>
      <c r="C26" s="141"/>
      <c r="D26" s="142"/>
      <c r="E26" s="143"/>
      <c r="F26" s="144"/>
      <c r="G26" s="145"/>
      <c r="H26" s="143"/>
      <c r="I26" s="144"/>
      <c r="J26" s="145"/>
      <c r="K26" s="143"/>
      <c r="L26" s="144"/>
      <c r="M26" s="145"/>
      <c r="N26" s="143"/>
      <c r="O26" s="144"/>
      <c r="P26" s="145"/>
    </row>
    <row r="27" spans="1:16" s="110" customFormat="1" x14ac:dyDescent="0.2">
      <c r="A27" s="111" t="s">
        <v>46</v>
      </c>
      <c r="B27" s="140"/>
      <c r="C27" s="141"/>
      <c r="D27" s="142"/>
      <c r="E27" s="143"/>
      <c r="F27" s="144"/>
      <c r="G27" s="145"/>
      <c r="H27" s="143"/>
      <c r="I27" s="144"/>
      <c r="J27" s="145"/>
      <c r="K27" s="143"/>
      <c r="L27" s="144"/>
      <c r="M27" s="145"/>
      <c r="N27" s="143"/>
      <c r="O27" s="144"/>
      <c r="P27" s="145"/>
    </row>
    <row r="28" spans="1:16" s="110" customFormat="1" x14ac:dyDescent="0.2">
      <c r="A28" s="111" t="s">
        <v>47</v>
      </c>
      <c r="B28" s="140"/>
      <c r="C28" s="141"/>
      <c r="D28" s="142"/>
      <c r="E28" s="143"/>
      <c r="F28" s="144"/>
      <c r="G28" s="145"/>
      <c r="H28" s="143"/>
      <c r="I28" s="144"/>
      <c r="J28" s="145"/>
      <c r="K28" s="143"/>
      <c r="L28" s="144"/>
      <c r="M28" s="145"/>
      <c r="N28" s="143"/>
      <c r="O28" s="144"/>
      <c r="P28" s="145"/>
    </row>
    <row r="29" spans="1:16" s="110" customFormat="1" x14ac:dyDescent="0.2">
      <c r="A29" s="111" t="s">
        <v>48</v>
      </c>
      <c r="B29" s="112"/>
      <c r="C29" s="113"/>
      <c r="D29" s="114"/>
      <c r="E29" s="115"/>
      <c r="F29" s="116"/>
      <c r="G29" s="117"/>
      <c r="H29" s="115"/>
      <c r="I29" s="116"/>
      <c r="J29" s="117"/>
      <c r="K29" s="115"/>
      <c r="L29" s="116"/>
      <c r="M29" s="117"/>
      <c r="N29" s="115"/>
      <c r="O29" s="116"/>
      <c r="P29" s="117"/>
    </row>
    <row r="30" spans="1:16" s="110" customFormat="1" x14ac:dyDescent="0.2">
      <c r="A30" s="111" t="s">
        <v>49</v>
      </c>
      <c r="B30" s="112"/>
      <c r="C30" s="113"/>
      <c r="D30" s="114"/>
      <c r="E30" s="115"/>
      <c r="F30" s="116"/>
      <c r="G30" s="117"/>
      <c r="H30" s="115"/>
      <c r="I30" s="116"/>
      <c r="J30" s="117"/>
      <c r="K30" s="115"/>
      <c r="L30" s="116"/>
      <c r="M30" s="117"/>
      <c r="N30" s="115"/>
      <c r="O30" s="116"/>
      <c r="P30" s="117"/>
    </row>
    <row r="31" spans="1:16" s="110" customFormat="1" x14ac:dyDescent="0.2">
      <c r="A31" s="111" t="s">
        <v>50</v>
      </c>
      <c r="B31" s="112"/>
      <c r="C31" s="113"/>
      <c r="D31" s="114"/>
      <c r="E31" s="115"/>
      <c r="F31" s="116"/>
      <c r="G31" s="117"/>
      <c r="H31" s="115"/>
      <c r="I31" s="116"/>
      <c r="J31" s="117"/>
      <c r="K31" s="115"/>
      <c r="L31" s="116"/>
      <c r="M31" s="117"/>
      <c r="N31" s="115"/>
      <c r="O31" s="116"/>
      <c r="P31" s="117"/>
    </row>
    <row r="32" spans="1:16" s="119" customFormat="1" ht="7.5" customHeight="1" x14ac:dyDescent="0.2">
      <c r="A32" s="118"/>
      <c r="B32" s="118"/>
      <c r="C32" s="118"/>
      <c r="D32" s="118"/>
      <c r="E32" s="118"/>
      <c r="F32" s="118"/>
      <c r="G32" s="118"/>
      <c r="H32" s="118"/>
      <c r="I32" s="118"/>
      <c r="J32" s="118"/>
      <c r="K32" s="118"/>
      <c r="L32" s="118"/>
      <c r="M32" s="118"/>
      <c r="N32" s="118"/>
      <c r="O32" s="118"/>
      <c r="P32" s="118"/>
    </row>
    <row r="33" spans="1:13" s="120" customFormat="1" ht="6.75" customHeight="1" x14ac:dyDescent="0.2"/>
    <row r="35" spans="1:13" x14ac:dyDescent="0.2">
      <c r="A35" s="121"/>
      <c r="G35" s="122"/>
      <c r="H35" s="122"/>
    </row>
    <row r="36" spans="1:13" x14ac:dyDescent="0.2">
      <c r="A36" s="123"/>
      <c r="G36" s="122"/>
      <c r="H36" s="122"/>
      <c r="I36" s="122"/>
      <c r="J36" s="122"/>
    </row>
    <row r="37" spans="1:13" ht="15" x14ac:dyDescent="0.25">
      <c r="A37" s="124"/>
      <c r="B37" s="124"/>
      <c r="C37" s="124"/>
      <c r="D37" s="125"/>
      <c r="E37" s="125"/>
      <c r="G37" s="122"/>
      <c r="H37" s="122"/>
      <c r="I37" s="122"/>
      <c r="J37" s="122"/>
    </row>
    <row r="38" spans="1:13" ht="15" x14ac:dyDescent="0.25">
      <c r="A38" s="124"/>
      <c r="B38" s="124"/>
      <c r="C38" s="124"/>
      <c r="D38" s="125"/>
      <c r="G38" s="122"/>
      <c r="H38" s="122"/>
      <c r="I38" s="122"/>
      <c r="J38" s="122"/>
    </row>
    <row r="39" spans="1:13" ht="15" x14ac:dyDescent="0.25">
      <c r="A39" s="124"/>
      <c r="B39" s="124"/>
      <c r="C39" s="124"/>
      <c r="D39" s="125"/>
      <c r="G39" s="122"/>
      <c r="H39" s="122"/>
      <c r="I39" s="122"/>
      <c r="J39" s="122"/>
    </row>
    <row r="40" spans="1:13" ht="15" x14ac:dyDescent="0.25">
      <c r="A40" s="124"/>
      <c r="B40" s="124"/>
      <c r="C40" s="124"/>
      <c r="D40" s="125"/>
      <c r="G40" s="122"/>
      <c r="H40" s="122"/>
      <c r="I40" s="122"/>
      <c r="J40" s="122"/>
    </row>
    <row r="41" spans="1:13" ht="15" x14ac:dyDescent="0.25">
      <c r="A41" s="124"/>
      <c r="B41" s="124"/>
      <c r="C41" s="124"/>
      <c r="D41" s="125"/>
      <c r="G41" s="122"/>
      <c r="H41" s="122"/>
      <c r="I41" s="122"/>
      <c r="J41" s="122"/>
    </row>
    <row r="42" spans="1:13" x14ac:dyDescent="0.2">
      <c r="A42" s="124"/>
      <c r="B42" s="124"/>
      <c r="C42" s="124"/>
      <c r="G42" s="122"/>
      <c r="H42" s="122"/>
      <c r="I42" s="122"/>
      <c r="J42" s="122"/>
    </row>
    <row r="43" spans="1:13" x14ac:dyDescent="0.2">
      <c r="A43" s="124"/>
      <c r="B43" s="124"/>
      <c r="C43" s="124"/>
      <c r="G43" s="122"/>
      <c r="H43" s="122"/>
      <c r="I43" s="122"/>
      <c r="J43" s="122"/>
    </row>
    <row r="44" spans="1:13" x14ac:dyDescent="0.2">
      <c r="I44" s="122"/>
      <c r="J44" s="122"/>
      <c r="K44" s="122"/>
      <c r="L44" s="122"/>
    </row>
    <row r="45" spans="1:13" x14ac:dyDescent="0.2">
      <c r="I45" s="122"/>
      <c r="J45" s="122"/>
      <c r="K45" s="122"/>
      <c r="L45" s="122"/>
      <c r="M45" s="122"/>
    </row>
    <row r="46" spans="1:13" x14ac:dyDescent="0.2">
      <c r="L46" s="122"/>
      <c r="M46" s="122"/>
    </row>
    <row r="47" spans="1:13" x14ac:dyDescent="0.2">
      <c r="L47" s="122"/>
      <c r="M47" s="122"/>
    </row>
    <row r="48" spans="1:13" x14ac:dyDescent="0.2">
      <c r="L48" s="122"/>
      <c r="M48" s="122"/>
    </row>
    <row r="49" spans="1:13" x14ac:dyDescent="0.2">
      <c r="L49" s="122"/>
      <c r="M49" s="122"/>
    </row>
    <row r="62" spans="1:13" x14ac:dyDescent="0.2">
      <c r="A62" s="126" t="s">
        <v>71</v>
      </c>
    </row>
  </sheetData>
  <mergeCells count="93">
    <mergeCell ref="B6:I6"/>
    <mergeCell ref="A1:I1"/>
    <mergeCell ref="A2:I2"/>
    <mergeCell ref="B3:D3"/>
    <mergeCell ref="B4:D4"/>
    <mergeCell ref="A5:B5"/>
    <mergeCell ref="A7:B7"/>
    <mergeCell ref="B8:I8"/>
    <mergeCell ref="B12:D12"/>
    <mergeCell ref="E12:G12"/>
    <mergeCell ref="H12:J12"/>
    <mergeCell ref="N12:P12"/>
    <mergeCell ref="B13:D13"/>
    <mergeCell ref="E13:G13"/>
    <mergeCell ref="H13:J13"/>
    <mergeCell ref="K13:M13"/>
    <mergeCell ref="N13:P13"/>
    <mergeCell ref="K12:M12"/>
    <mergeCell ref="B15:D15"/>
    <mergeCell ref="E15:G15"/>
    <mergeCell ref="H15:J15"/>
    <mergeCell ref="K15:M15"/>
    <mergeCell ref="N15:P15"/>
    <mergeCell ref="B14:D14"/>
    <mergeCell ref="E14:G14"/>
    <mergeCell ref="H14:J14"/>
    <mergeCell ref="K14:M14"/>
    <mergeCell ref="N14:P14"/>
    <mergeCell ref="B17:D17"/>
    <mergeCell ref="E17:G17"/>
    <mergeCell ref="H17:J17"/>
    <mergeCell ref="K17:M17"/>
    <mergeCell ref="N17:P17"/>
    <mergeCell ref="B16:D16"/>
    <mergeCell ref="E16:G16"/>
    <mergeCell ref="H16:J16"/>
    <mergeCell ref="K16:M16"/>
    <mergeCell ref="N16:P16"/>
    <mergeCell ref="B19:D19"/>
    <mergeCell ref="E19:G19"/>
    <mergeCell ref="H19:J19"/>
    <mergeCell ref="K19:M19"/>
    <mergeCell ref="N19:P19"/>
    <mergeCell ref="B18:D18"/>
    <mergeCell ref="E18:G18"/>
    <mergeCell ref="H18:J18"/>
    <mergeCell ref="K18:M18"/>
    <mergeCell ref="N18:P18"/>
    <mergeCell ref="B21:D21"/>
    <mergeCell ref="E21:G21"/>
    <mergeCell ref="H21:J21"/>
    <mergeCell ref="K21:M21"/>
    <mergeCell ref="N21:P21"/>
    <mergeCell ref="B20:D20"/>
    <mergeCell ref="E20:G20"/>
    <mergeCell ref="H20:J20"/>
    <mergeCell ref="K20:M20"/>
    <mergeCell ref="N20:P20"/>
    <mergeCell ref="B23:D23"/>
    <mergeCell ref="E23:G23"/>
    <mergeCell ref="H23:J23"/>
    <mergeCell ref="K23:M23"/>
    <mergeCell ref="N23:P23"/>
    <mergeCell ref="B22:D22"/>
    <mergeCell ref="E22:G22"/>
    <mergeCell ref="H22:J22"/>
    <mergeCell ref="K22:M22"/>
    <mergeCell ref="N22:P22"/>
    <mergeCell ref="B25:D25"/>
    <mergeCell ref="E25:G25"/>
    <mergeCell ref="H25:J25"/>
    <mergeCell ref="K25:M25"/>
    <mergeCell ref="N25:P25"/>
    <mergeCell ref="B24:D24"/>
    <mergeCell ref="E24:G24"/>
    <mergeCell ref="H24:J24"/>
    <mergeCell ref="K24:M24"/>
    <mergeCell ref="N24:P24"/>
    <mergeCell ref="B27:D27"/>
    <mergeCell ref="E27:G27"/>
    <mergeCell ref="H27:J27"/>
    <mergeCell ref="K27:M27"/>
    <mergeCell ref="N27:P27"/>
    <mergeCell ref="B26:D26"/>
    <mergeCell ref="E26:G26"/>
    <mergeCell ref="H26:J26"/>
    <mergeCell ref="K26:M26"/>
    <mergeCell ref="N26:P26"/>
    <mergeCell ref="B28:D28"/>
    <mergeCell ref="E28:G28"/>
    <mergeCell ref="H28:J28"/>
    <mergeCell ref="K28:M28"/>
    <mergeCell ref="N28:P28"/>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Price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2026-03-09T21:35:14Z</dcterms:modified>
</cp:coreProperties>
</file>